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5360" windowHeight="7470" tabRatio="710" activeTab="0"/>
  </bookViews>
  <sheets>
    <sheet name="入力" sheetId="1" r:id="rId1"/>
    <sheet name="結果表" sheetId="2" r:id="rId2"/>
    <sheet name="【避難誘導】シート" sheetId="3" state="hidden" r:id="rId3"/>
    <sheet name="【消火器】シート" sheetId="4" state="hidden" r:id="rId4"/>
    <sheet name="【熱感知器】シート" sheetId="5" state="hidden" r:id="rId5"/>
    <sheet name="【光電式感知器】シート" sheetId="6" state="hidden" r:id="rId6"/>
  </sheets>
  <externalReferences>
    <externalReference r:id="rId9"/>
  </externalReferences>
  <definedNames>
    <definedName name="Cp">#REF!</definedName>
    <definedName name="H">#REF!</definedName>
    <definedName name="H_s">#REF!</definedName>
    <definedName name="K÷ΔT">#REF!</definedName>
    <definedName name="km">#REF!</definedName>
    <definedName name="Kth">#REF!</definedName>
    <definedName name="_xlnm.Print_Area" localSheetId="5">'【光電式感知器】シート'!$A$1:$M$46</definedName>
    <definedName name="_xlnm.Print_Area" localSheetId="4">'【熱感知器】シート'!$A$1:$M$42</definedName>
    <definedName name="_xlnm.Print_Area" localSheetId="1">'結果表'!$A$1:$G$39</definedName>
    <definedName name="_xlnm.Print_Area" localSheetId="0">'入力'!$B$1:$L$44</definedName>
    <definedName name="Qmax手入力" localSheetId="5">'[1]【熱感知器＆ＳＰ】シート'!$D$19</definedName>
    <definedName name="Qmax手入力">#REF!</definedName>
    <definedName name="RTI">#REF!</definedName>
    <definedName name="RTI_s">#REF!</definedName>
    <definedName name="T∞">#REF!</definedName>
    <definedName name="T∞_s">#REF!</definedName>
    <definedName name="Tth">#REF!</definedName>
    <definedName name="vth">#REF!</definedName>
    <definedName name="αf">#REF!</definedName>
    <definedName name="αf_s">#REF!</definedName>
    <definedName name="αf手入力" localSheetId="5">'[1]【熱感知器＆ＳＰ】シート'!$D$18</definedName>
    <definedName name="αf手入力">#REF!</definedName>
    <definedName name="αf手入力_s">#REF!</definedName>
    <definedName name="εh">#REF!</definedName>
    <definedName name="εs">#REF!</definedName>
    <definedName name="ρa">#REF!</definedName>
    <definedName name="天井高さH">#REF!</definedName>
    <definedName name="半径ｒ">#REF!</definedName>
    <definedName name="半径ｒ_s">#REF!</definedName>
  </definedNames>
  <calcPr fullCalcOnLoad="1"/>
</workbook>
</file>

<file path=xl/comments1.xml><?xml version="1.0" encoding="utf-8"?>
<comments xmlns="http://schemas.openxmlformats.org/spreadsheetml/2006/main">
  <authors>
    <author>東京消防庁</author>
    <author> </author>
  </authors>
  <commentList>
    <comment ref="C6" authorId="0">
      <text>
        <r>
          <rPr>
            <sz val="10"/>
            <rFont val="ＭＳ 明朝"/>
            <family val="1"/>
          </rPr>
          <t>想定出火室の床面積（水平断面積）㎡を入力する。</t>
        </r>
      </text>
    </comment>
    <comment ref="C8" authorId="0">
      <text>
        <r>
          <rPr>
            <sz val="10"/>
            <rFont val="ＭＳ 明朝"/>
            <family val="1"/>
          </rPr>
          <t>右記の表から該当する出火室の用途のパラメータ数値を選択する。</t>
        </r>
      </text>
    </comment>
    <comment ref="C23" authorId="0">
      <text>
        <r>
          <rPr>
            <sz val="10"/>
            <rFont val="ＭＳ Ｐゴシック"/>
            <family val="3"/>
          </rPr>
          <t>右表より選択する。</t>
        </r>
      </text>
    </comment>
    <comment ref="C19" authorId="0">
      <text>
        <r>
          <rPr>
            <sz val="10"/>
            <rFont val="ＭＳ 明朝"/>
            <family val="1"/>
          </rPr>
          <t>数値を入力する。</t>
        </r>
      </text>
    </comment>
    <comment ref="C16" authorId="1">
      <text>
        <r>
          <rPr>
            <sz val="10"/>
            <rFont val="ＭＳ Ｐゴシック"/>
            <family val="3"/>
          </rPr>
          <t>熱か煙か種別
を選択する。</t>
        </r>
      </text>
    </comment>
    <comment ref="C17" authorId="1">
      <text>
        <r>
          <rPr>
            <sz val="10"/>
            <rFont val="ＭＳ 明朝"/>
            <family val="1"/>
          </rPr>
          <t>右表から感知器の種別を選択する。</t>
        </r>
      </text>
    </comment>
  </commentList>
</comments>
</file>

<file path=xl/comments4.xml><?xml version="1.0" encoding="utf-8"?>
<comments xmlns="http://schemas.openxmlformats.org/spreadsheetml/2006/main">
  <authors>
    <author>東京消防庁</author>
  </authors>
  <commentList>
    <comment ref="C9" authorId="0">
      <text>
        <r>
          <rPr>
            <sz val="8"/>
            <rFont val="ＭＳ Ｐゴシック"/>
            <family val="3"/>
          </rPr>
          <t xml:space="preserve">天井高さを入力(ｍ）
</t>
        </r>
      </text>
    </comment>
  </commentList>
</comments>
</file>

<file path=xl/comments6.xml><?xml version="1.0" encoding="utf-8"?>
<comments xmlns="http://schemas.openxmlformats.org/spreadsheetml/2006/main">
  <authors>
    <author>Owner</author>
  </authors>
  <commentList>
    <comment ref="B16" authorId="0">
      <text>
        <r>
          <rPr>
            <b/>
            <sz val="9"/>
            <color indexed="10"/>
            <rFont val="ＭＳ ゴシック"/>
            <family val="3"/>
          </rPr>
          <t>自衛消防係:</t>
        </r>
        <r>
          <rPr>
            <b/>
            <sz val="9"/>
            <rFont val="ＭＳ ゴシック"/>
            <family val="3"/>
          </rPr>
          <t xml:space="preserve">
　熱感知器との差を出すため、高分子系（発泡性）に固定中・・・</t>
        </r>
      </text>
    </comment>
  </commentList>
</comments>
</file>

<file path=xl/sharedStrings.xml><?xml version="1.0" encoding="utf-8"?>
<sst xmlns="http://schemas.openxmlformats.org/spreadsheetml/2006/main" count="602" uniqueCount="372">
  <si>
    <t>限界時間</t>
  </si>
  <si>
    <t>【 定温式・差動式スポット型感知器　作動予測シート 】</t>
  </si>
  <si>
    <t>火災成長率</t>
  </si>
  <si>
    <t>最大発熱速度</t>
  </si>
  <si>
    <t>凡例</t>
  </si>
  <si>
    <t>◆A1［火源の設定方法に関する条件選択］◆</t>
  </si>
  <si>
    <t>VBAプログラム作成用データ（注：「z」は「"」に置換する。）</t>
  </si>
  <si>
    <t>A1-1-01_出火可燃物→ゴミ袋（大）</t>
  </si>
  <si>
    <t>A1-1-02_出火可燃物→テレビ</t>
  </si>
  <si>
    <t>A1-1-07_出火可燃物→マットレス（シングル・厚さ40cm）</t>
  </si>
  <si>
    <t>（例示値）</t>
  </si>
  <si>
    <t>A1-1-08_出火可燃物→クリスマスツリー（直径1～1.5m、高さ1.2～2m）</t>
  </si>
  <si>
    <t>A3-2：発熱速度の上限値は設定しない（デフォルト値10,000kWを入力する）</t>
  </si>
  <si>
    <t>A1-1-11_出火可燃物→洋服ダンス（服入、122×62×178cm）</t>
  </si>
  <si>
    <t>A1-1-13_出火可燃物→集積書架</t>
  </si>
  <si>
    <t>A1-1-14_出火可燃物→簡易な椅子</t>
  </si>
  <si>
    <t>A1-1-15_出火可燃物→椅子</t>
  </si>
  <si>
    <t>［℃］</t>
  </si>
  <si>
    <t>［－］</t>
  </si>
  <si>
    <t>A1-1-16_出火可燃物→椅子二脚</t>
  </si>
  <si>
    <t>A1-1-17_出火可燃物→スタッキングチェアー（５つ重ね）</t>
  </si>
  <si>
    <t>A1-1-18_出火可燃物→座椅子</t>
  </si>
  <si>
    <t>A1-1-19_出火可燃物→ソファー（一人掛け）</t>
  </si>
  <si>
    <t>A1-1-20_出火可燃物→ソファー（二人掛け）</t>
  </si>
  <si>
    <t>■入力パラメータ【火源条件と空間条件】</t>
  </si>
  <si>
    <t>A1-1-21_出火可燃物→ソファー（三人掛け）</t>
  </si>
  <si>
    <t>A1-2-01_室用途→可燃物が多量に集積する空間　　　→収納室・物販店舗（書籍・家具売場）</t>
  </si>
  <si>
    <t>［℃］</t>
  </si>
  <si>
    <t>（雰囲気温度）</t>
  </si>
  <si>
    <t>［m］</t>
  </si>
  <si>
    <t>（天井高さ）</t>
  </si>
  <si>
    <t>A1-2-03_室用途→可燃物が多量に置かれる執務空間→事務室</t>
  </si>
  <si>
    <t>［m］</t>
  </si>
  <si>
    <t>（火源からの水平距離）</t>
  </si>
  <si>
    <t>A1-2-04_室用途→可燃物が多量に置かれる商業空間→物販店舗（書籍・家具売場以外）・飲食店舗・厨房</t>
  </si>
  <si>
    <t>（火源の火災成長率）</t>
  </si>
  <si>
    <t>A1-2-05_室用途→簡易な生活・商業空間　　　　　　　→ホテル客室・仮眠室・社員食堂・軽飲食店舗</t>
  </si>
  <si>
    <t>［kW］</t>
  </si>
  <si>
    <t>（火源の発熱速度の上限値）</t>
  </si>
  <si>
    <t>A1-2-06_室用途→簡易な執務空間　　　　　　　　　　　→役員室・会議室・ロビー・休憩室</t>
  </si>
  <si>
    <t>↑</t>
  </si>
  <si>
    <t>↑デフォルト値10000</t>
  </si>
  <si>
    <t>■入力パラメータ【定温式スポット型感知器＆スプリンクラーヘッドの特性値】</t>
  </si>
  <si>
    <t>◆A2［火災成長率の設定方法に関する条件選択］◆</t>
  </si>
  <si>
    <t>H12建告第1441号による計算値</t>
  </si>
  <si>
    <t>A2-1：特定した可燃物に応じた例示値を入力する（A1-1-01～21を選択の場合）</t>
  </si>
  <si>
    <t>［℃］</t>
  </si>
  <si>
    <t>（作動温度）</t>
  </si>
  <si>
    <t>A2-2：想定した室用途に応じた例示値を入力する（A1-2-22～27を選択の場合）</t>
  </si>
  <si>
    <t>（熱応答時間指数）</t>
  </si>
  <si>
    <t>A2-3：例示値は使用せず、予想される値を個別に入力する→【右欄に火災成長率を入力】</t>
  </si>
  <si>
    <t>（感知器の感熱部と本体との伝熱係数とRTIの積）</t>
  </si>
  <si>
    <t>◆A3［発熱速度の上限値の設定方法に関する条件選択］◆</t>
  </si>
  <si>
    <t>■出力【作動時間】</t>
  </si>
  <si>
    <t>A3-1：特定した可燃物に応じた例示値を入力する</t>
  </si>
  <si>
    <t>A3-2：発熱速度の上限値は設定しない（デフォルト値10,000kWを入力する）</t>
  </si>
  <si>
    <t>［s］</t>
  </si>
  <si>
    <t>（作動時間）</t>
  </si>
  <si>
    <t>A3-3：例示値は使用せず、予想される値を個別に入力する→【右欄に最大発熱速度を入力】</t>
  </si>
  <si>
    <t>結果出力抽出用</t>
  </si>
  <si>
    <t>◆A4-1［火災感知器種別に関する条件選択］◆</t>
  </si>
  <si>
    <t>time［s］</t>
  </si>
  <si>
    <t>Q［kW］</t>
  </si>
  <si>
    <t>ΔTg［deg］</t>
  </si>
  <si>
    <t>Tg［℃］</t>
  </si>
  <si>
    <t>u［m/s］</t>
  </si>
  <si>
    <t>Te［℃］</t>
  </si>
  <si>
    <t>作動時間［s］</t>
  </si>
  <si>
    <t>作動時発熱速度［kW］</t>
  </si>
  <si>
    <t>　作動温度Ｔth＝60℃，ＲＴＩ＝15，Ｃ＝0</t>
  </si>
  <si>
    <t>　作動温度Ｔth＝70℃，ＲＴＩ＝30，Ｃ＝0</t>
  </si>
  <si>
    <t>　作動上昇温度ΔＴth＝15.0℃，ＲＴＩ＝15，Ｃ＝0</t>
  </si>
  <si>
    <t>　作動上昇温度ΔＴth＝22.5℃，ＲＴＩ＝15，Ｃ＝0</t>
  </si>
  <si>
    <t>A4-1-5：スプリンクラーヘッド（一種）</t>
  </si>
  <si>
    <t>　作動温度Ｔth＝72℃，ＲＴＩ＝40，Ｃ＝0.15</t>
  </si>
  <si>
    <t>A4-1-6：スプリンクラーヘッド（二種）</t>
  </si>
  <si>
    <t>◆A4-2［火災感知器・スプリンクラーヘッドの特性値の設定方法に関する条件選択］◆</t>
  </si>
  <si>
    <t>A4-2-1：機器の特性値は、種別に応じた例示値を入力する</t>
  </si>
  <si>
    <t>A4-2-2：例示値は使用せず、機器個別の特性値を入力する</t>
  </si>
  <si>
    <t>◆メニュー選択結果</t>
  </si>
  <si>
    <t>グラフ作成マトリックス</t>
  </si>
  <si>
    <t>x軸</t>
  </si>
  <si>
    <t>y軸（第1）</t>
  </si>
  <si>
    <t>y軸（第2）</t>
  </si>
  <si>
    <r>
      <t>a</t>
    </r>
    <r>
      <rPr>
        <i/>
        <vertAlign val="subscript"/>
        <sz val="10"/>
        <rFont val="Times New Roman"/>
        <family val="1"/>
      </rPr>
      <t>f</t>
    </r>
    <r>
      <rPr>
        <sz val="10"/>
        <rFont val="ＭＳ 明朝"/>
        <family val="1"/>
      </rPr>
      <t>［</t>
    </r>
    <r>
      <rPr>
        <sz val="10"/>
        <rFont val="Times New Roman"/>
        <family val="1"/>
      </rPr>
      <t>kW/s</t>
    </r>
    <r>
      <rPr>
        <vertAlign val="superscript"/>
        <sz val="10"/>
        <rFont val="Times New Roman"/>
        <family val="1"/>
      </rPr>
      <t>2</t>
    </r>
    <r>
      <rPr>
        <sz val="10"/>
        <rFont val="ＭＳ 明朝"/>
        <family val="1"/>
      </rPr>
      <t>］</t>
    </r>
  </si>
  <si>
    <r>
      <t>Q</t>
    </r>
    <r>
      <rPr>
        <i/>
        <vertAlign val="subscript"/>
        <sz val="10"/>
        <rFont val="Times New Roman"/>
        <family val="1"/>
      </rPr>
      <t>max</t>
    </r>
    <r>
      <rPr>
        <sz val="10"/>
        <rFont val="ＭＳ 明朝"/>
        <family val="1"/>
      </rPr>
      <t>［</t>
    </r>
    <r>
      <rPr>
        <sz val="10"/>
        <rFont val="Times New Roman"/>
        <family val="1"/>
      </rPr>
      <t>kW</t>
    </r>
    <r>
      <rPr>
        <sz val="10"/>
        <rFont val="ＭＳ 明朝"/>
        <family val="1"/>
      </rPr>
      <t>］</t>
    </r>
  </si>
  <si>
    <r>
      <t>メニューより選択</t>
    </r>
    <r>
      <rPr>
        <sz val="12"/>
        <color indexed="10"/>
        <rFont val="ＭＳ ゴシック"/>
        <family val="3"/>
      </rPr>
      <t>（必須）</t>
    </r>
  </si>
  <si>
    <r>
      <t>数値入力</t>
    </r>
    <r>
      <rPr>
        <sz val="12"/>
        <color indexed="10"/>
        <rFont val="ＭＳ ゴシック"/>
        <family val="3"/>
      </rPr>
      <t>（必須）</t>
    </r>
  </si>
  <si>
    <r>
      <t>数値入力</t>
    </r>
    <r>
      <rPr>
        <sz val="12"/>
        <color indexed="12"/>
        <rFont val="ＭＳ ゴシック"/>
        <family val="3"/>
      </rPr>
      <t>（個別入力時のみ）</t>
    </r>
  </si>
  <si>
    <r>
      <t>Q1</t>
    </r>
    <r>
      <rPr>
        <sz val="12"/>
        <rFont val="ＭＳ ゴシック"/>
        <family val="3"/>
      </rPr>
      <t>：火災性状予測では、出火可燃物を特定しますか？それとも、室用途に応じた平均的な可燃物を想定しますか？下記のメニューより</t>
    </r>
    <r>
      <rPr>
        <b/>
        <sz val="12"/>
        <rFont val="ＭＳ ゴシック"/>
        <family val="3"/>
      </rPr>
      <t>出火可燃物</t>
    </r>
    <r>
      <rPr>
        <sz val="12"/>
        <rFont val="ＭＳ ゴシック"/>
        <family val="3"/>
      </rPr>
      <t>または</t>
    </r>
    <r>
      <rPr>
        <b/>
        <sz val="12"/>
        <rFont val="ＭＳ ゴシック"/>
        <family val="3"/>
      </rPr>
      <t>室用途</t>
    </r>
    <r>
      <rPr>
        <sz val="12"/>
        <rFont val="ＭＳ ゴシック"/>
        <family val="3"/>
      </rPr>
      <t>を選択して下さい。</t>
    </r>
  </si>
  <si>
    <t>A1-1-03_出火可燃物→食器洗浄機</t>
  </si>
  <si>
    <t>A1-1-04_出火可燃物→コンピュータ梱包</t>
  </si>
  <si>
    <t>A1-1-05_出火可燃物→カーテン</t>
  </si>
  <si>
    <r>
      <t>Q2</t>
    </r>
    <r>
      <rPr>
        <sz val="12"/>
        <rFont val="ＭＳ ゴシック"/>
        <family val="3"/>
      </rPr>
      <t>：火源の燃焼性状のうち</t>
    </r>
    <r>
      <rPr>
        <b/>
        <sz val="12"/>
        <rFont val="ＭＳ ゴシック"/>
        <family val="3"/>
      </rPr>
      <t>火災成長率の設定方法</t>
    </r>
    <r>
      <rPr>
        <sz val="12"/>
        <rFont val="ＭＳ ゴシック"/>
        <family val="3"/>
      </rPr>
      <t>を下記のメニューより選択して下さい。</t>
    </r>
  </si>
  <si>
    <t>A1-1-06_出火可燃物→マットレス（シングル・厚さ10cm）</t>
  </si>
  <si>
    <r>
      <t>a</t>
    </r>
    <r>
      <rPr>
        <i/>
        <vertAlign val="subscript"/>
        <sz val="12"/>
        <rFont val="Times New Roman"/>
        <family val="1"/>
      </rPr>
      <t>f</t>
    </r>
    <r>
      <rPr>
        <sz val="12"/>
        <rFont val="Times New Roman"/>
        <family val="1"/>
      </rPr>
      <t xml:space="preserve"> =</t>
    </r>
  </si>
  <si>
    <r>
      <t>［</t>
    </r>
    <r>
      <rPr>
        <sz val="12"/>
        <rFont val="Arial"/>
        <family val="2"/>
      </rPr>
      <t>kW/s</t>
    </r>
    <r>
      <rPr>
        <vertAlign val="superscript"/>
        <sz val="12"/>
        <rFont val="Arial"/>
        <family val="2"/>
      </rPr>
      <t>2</t>
    </r>
    <r>
      <rPr>
        <sz val="12"/>
        <rFont val="ＭＳ ゴシック"/>
        <family val="3"/>
      </rPr>
      <t>］</t>
    </r>
  </si>
  <si>
    <r>
      <t>［</t>
    </r>
    <r>
      <rPr>
        <sz val="8"/>
        <color indexed="48"/>
        <rFont val="Arial"/>
        <family val="2"/>
      </rPr>
      <t>kW/s</t>
    </r>
    <r>
      <rPr>
        <vertAlign val="superscript"/>
        <sz val="8"/>
        <color indexed="48"/>
        <rFont val="Arial"/>
        <family val="2"/>
      </rPr>
      <t>2</t>
    </r>
    <r>
      <rPr>
        <sz val="8"/>
        <color indexed="48"/>
        <rFont val="ＭＳ ゴシック"/>
        <family val="3"/>
      </rPr>
      <t>］</t>
    </r>
  </si>
  <si>
    <r>
      <t>Q3</t>
    </r>
    <r>
      <rPr>
        <sz val="12"/>
        <rFont val="ＭＳ ゴシック"/>
        <family val="3"/>
      </rPr>
      <t>：火源の燃焼性状のうち</t>
    </r>
    <r>
      <rPr>
        <b/>
        <sz val="12"/>
        <rFont val="ＭＳ ゴシック"/>
        <family val="3"/>
      </rPr>
      <t>最大発熱速度の設定方法</t>
    </r>
    <r>
      <rPr>
        <sz val="12"/>
        <rFont val="ＭＳ ゴシック"/>
        <family val="3"/>
      </rPr>
      <t>を下記のメニューより選択して下さい。</t>
    </r>
  </si>
  <si>
    <t>A1-1-09_出火可燃物→クリスマスツリー（直径1～1.5m、高さ2～2.7m）</t>
  </si>
  <si>
    <r>
      <t>Q</t>
    </r>
    <r>
      <rPr>
        <i/>
        <vertAlign val="subscript"/>
        <sz val="12"/>
        <rFont val="Times New Roman"/>
        <family val="1"/>
      </rPr>
      <t>max</t>
    </r>
    <r>
      <rPr>
        <sz val="12"/>
        <rFont val="Times New Roman"/>
        <family val="1"/>
      </rPr>
      <t xml:space="preserve"> =</t>
    </r>
  </si>
  <si>
    <r>
      <t>［</t>
    </r>
    <r>
      <rPr>
        <sz val="12"/>
        <rFont val="Arial"/>
        <family val="2"/>
      </rPr>
      <t>kW</t>
    </r>
    <r>
      <rPr>
        <sz val="12"/>
        <rFont val="ＭＳ ゴシック"/>
        <family val="3"/>
      </rPr>
      <t>］</t>
    </r>
  </si>
  <si>
    <t>A1-1-10_出火可燃物→クリスマスツリー（直径1.5～1.7m、高さ2.3～3.1m）</t>
  </si>
  <si>
    <r>
      <t>［</t>
    </r>
    <r>
      <rPr>
        <sz val="8"/>
        <color indexed="48"/>
        <rFont val="Arial"/>
        <family val="2"/>
      </rPr>
      <t>kW</t>
    </r>
    <r>
      <rPr>
        <sz val="8"/>
        <color indexed="48"/>
        <rFont val="ＭＳ ゴシック"/>
        <family val="3"/>
      </rPr>
      <t>］</t>
    </r>
  </si>
  <si>
    <r>
      <t>Q4</t>
    </r>
    <r>
      <rPr>
        <sz val="12"/>
        <rFont val="ＭＳ ゴシック"/>
        <family val="3"/>
      </rPr>
      <t>：火災感知器（定温式・差動式スポット型感知器）の</t>
    </r>
    <r>
      <rPr>
        <b/>
        <sz val="12"/>
        <rFont val="ＭＳ ゴシック"/>
        <family val="3"/>
      </rPr>
      <t>種別</t>
    </r>
    <r>
      <rPr>
        <sz val="12"/>
        <rFont val="ＭＳ ゴシック"/>
        <family val="3"/>
      </rPr>
      <t>及びその機器の特性値を下記のメニューより選択して下さい。</t>
    </r>
  </si>
  <si>
    <t>A1-1-12_出火可燃物→冷蔵庫（59×60×185cm）</t>
  </si>
  <si>
    <r>
      <t>T</t>
    </r>
    <r>
      <rPr>
        <i/>
        <vertAlign val="subscript"/>
        <sz val="12"/>
        <rFont val="Times New Roman"/>
        <family val="1"/>
      </rPr>
      <t>th</t>
    </r>
    <r>
      <rPr>
        <sz val="12"/>
        <rFont val="ＭＳ 明朝"/>
        <family val="1"/>
      </rPr>
      <t>＝</t>
    </r>
  </si>
  <si>
    <r>
      <t>RTI</t>
    </r>
    <r>
      <rPr>
        <sz val="12"/>
        <rFont val="ＭＳ 明朝"/>
        <family val="1"/>
      </rPr>
      <t>＝</t>
    </r>
  </si>
  <si>
    <r>
      <t>［</t>
    </r>
    <r>
      <rPr>
        <sz val="12"/>
        <rFont val="Arial"/>
        <family val="2"/>
      </rPr>
      <t>m</t>
    </r>
    <r>
      <rPr>
        <vertAlign val="superscript"/>
        <sz val="12"/>
        <rFont val="Arial"/>
        <family val="2"/>
      </rPr>
      <t>1/2</t>
    </r>
    <r>
      <rPr>
        <sz val="12"/>
        <rFont val="Arial"/>
        <family val="2"/>
      </rPr>
      <t>s</t>
    </r>
    <r>
      <rPr>
        <vertAlign val="superscript"/>
        <sz val="12"/>
        <rFont val="Arial"/>
        <family val="2"/>
      </rPr>
      <t>1/2</t>
    </r>
    <r>
      <rPr>
        <sz val="12"/>
        <rFont val="ＭＳ ゴシック"/>
        <family val="3"/>
      </rPr>
      <t>］</t>
    </r>
  </si>
  <si>
    <r>
      <t>C</t>
    </r>
    <r>
      <rPr>
        <sz val="12"/>
        <rFont val="ＭＳ 明朝"/>
        <family val="1"/>
      </rPr>
      <t>＝</t>
    </r>
  </si>
  <si>
    <t>［℃］</t>
  </si>
  <si>
    <r>
      <t>［</t>
    </r>
    <r>
      <rPr>
        <sz val="8"/>
        <color indexed="48"/>
        <rFont val="Arial"/>
        <family val="2"/>
      </rPr>
      <t>m</t>
    </r>
    <r>
      <rPr>
        <vertAlign val="superscript"/>
        <sz val="8"/>
        <color indexed="48"/>
        <rFont val="Arial"/>
        <family val="2"/>
      </rPr>
      <t>1/2</t>
    </r>
    <r>
      <rPr>
        <sz val="8"/>
        <color indexed="48"/>
        <rFont val="Arial"/>
        <family val="2"/>
      </rPr>
      <t>s</t>
    </r>
    <r>
      <rPr>
        <vertAlign val="superscript"/>
        <sz val="8"/>
        <color indexed="48"/>
        <rFont val="Arial"/>
        <family val="2"/>
      </rPr>
      <t>1/2</t>
    </r>
    <r>
      <rPr>
        <sz val="8"/>
        <color indexed="48"/>
        <rFont val="ＭＳ ゴシック"/>
        <family val="3"/>
      </rPr>
      <t>］</t>
    </r>
  </si>
  <si>
    <t>［－］</t>
  </si>
  <si>
    <r>
      <t>T</t>
    </r>
    <r>
      <rPr>
        <i/>
        <vertAlign val="subscript"/>
        <sz val="12"/>
        <rFont val="ＭＳ 明朝"/>
        <family val="1"/>
      </rPr>
      <t>∞</t>
    </r>
    <r>
      <rPr>
        <sz val="12"/>
        <rFont val="ＭＳ 明朝"/>
        <family val="1"/>
      </rPr>
      <t>＝</t>
    </r>
  </si>
  <si>
    <r>
      <t>H</t>
    </r>
    <r>
      <rPr>
        <sz val="12"/>
        <rFont val="ＭＳ 明朝"/>
        <family val="1"/>
      </rPr>
      <t>＝</t>
    </r>
  </si>
  <si>
    <r>
      <t>r</t>
    </r>
    <r>
      <rPr>
        <sz val="12"/>
        <rFont val="ＭＳ 明朝"/>
        <family val="1"/>
      </rPr>
      <t>＝</t>
    </r>
  </si>
  <si>
    <r>
      <t>a</t>
    </r>
    <r>
      <rPr>
        <i/>
        <vertAlign val="subscript"/>
        <sz val="12"/>
        <rFont val="Times New Roman"/>
        <family val="1"/>
      </rPr>
      <t>f</t>
    </r>
    <r>
      <rPr>
        <sz val="12"/>
        <rFont val="Times New Roman"/>
        <family val="1"/>
      </rPr>
      <t xml:space="preserve"> =</t>
    </r>
  </si>
  <si>
    <r>
      <t>［kW/s</t>
    </r>
    <r>
      <rPr>
        <vertAlign val="superscript"/>
        <sz val="12"/>
        <rFont val="ＭＳ ゴシック"/>
        <family val="3"/>
      </rPr>
      <t>2</t>
    </r>
    <r>
      <rPr>
        <sz val="12"/>
        <rFont val="ＭＳ ゴシック"/>
        <family val="3"/>
      </rPr>
      <t>］</t>
    </r>
  </si>
  <si>
    <r>
      <t>Q</t>
    </r>
    <r>
      <rPr>
        <i/>
        <vertAlign val="subscript"/>
        <sz val="12"/>
        <rFont val="Times New Roman"/>
        <family val="1"/>
      </rPr>
      <t>max</t>
    </r>
    <r>
      <rPr>
        <sz val="12"/>
        <rFont val="Times New Roman"/>
        <family val="1"/>
      </rPr>
      <t xml:space="preserve"> =</t>
    </r>
  </si>
  <si>
    <r>
      <t>T</t>
    </r>
    <r>
      <rPr>
        <i/>
        <vertAlign val="subscript"/>
        <sz val="12"/>
        <rFont val="Times New Roman"/>
        <family val="1"/>
      </rPr>
      <t>th</t>
    </r>
    <r>
      <rPr>
        <sz val="12"/>
        <rFont val="ＭＳ 明朝"/>
        <family val="1"/>
      </rPr>
      <t>＝</t>
    </r>
  </si>
  <si>
    <r>
      <t>RTI</t>
    </r>
    <r>
      <rPr>
        <sz val="12"/>
        <rFont val="ＭＳ 明朝"/>
        <family val="1"/>
      </rPr>
      <t>＝</t>
    </r>
  </si>
  <si>
    <r>
      <t>［m</t>
    </r>
    <r>
      <rPr>
        <vertAlign val="superscript"/>
        <sz val="12"/>
        <rFont val="ＭＳ Ｐゴシック"/>
        <family val="3"/>
      </rPr>
      <t>1/2</t>
    </r>
    <r>
      <rPr>
        <sz val="12"/>
        <rFont val="ＭＳ Ｐゴシック"/>
        <family val="3"/>
      </rPr>
      <t>s</t>
    </r>
    <r>
      <rPr>
        <vertAlign val="superscript"/>
        <sz val="12"/>
        <rFont val="ＭＳ Ｐゴシック"/>
        <family val="3"/>
      </rPr>
      <t>1/2</t>
    </r>
    <r>
      <rPr>
        <sz val="12"/>
        <rFont val="ＭＳ Ｐゴシック"/>
        <family val="3"/>
      </rPr>
      <t>］</t>
    </r>
  </si>
  <si>
    <r>
      <t>C</t>
    </r>
    <r>
      <rPr>
        <sz val="12"/>
        <rFont val="ＭＳ 明朝"/>
        <family val="1"/>
      </rPr>
      <t>＝</t>
    </r>
  </si>
  <si>
    <t>［-］</t>
  </si>
  <si>
    <r>
      <t>t</t>
    </r>
    <r>
      <rPr>
        <i/>
        <vertAlign val="subscript"/>
        <sz val="12"/>
        <rFont val="Times New Roman"/>
        <family val="1"/>
      </rPr>
      <t>detect</t>
    </r>
    <r>
      <rPr>
        <sz val="12"/>
        <rFont val="ＭＳ 明朝"/>
        <family val="1"/>
      </rPr>
      <t>＝</t>
    </r>
  </si>
  <si>
    <t>　作動温度Ｔth＝72℃，ＲＴＩ＝100，Ｃ＝0.3</t>
  </si>
  <si>
    <t>メニュー選択結果：メニュー選択は適切</t>
  </si>
  <si>
    <t>メニュー選択結果：Q1～３の組合せが不適切</t>
  </si>
  <si>
    <t>【　光電式スポット型感知器　作動予測シート　】</t>
  </si>
  <si>
    <t>注：本計算シートは、有炎燃焼火源の場合のみが対象である。</t>
  </si>
  <si>
    <t>火災成長率</t>
  </si>
  <si>
    <t>最大発熱速度</t>
  </si>
  <si>
    <t xml:space="preserve"> </t>
  </si>
  <si>
    <t>A1-1-12_出火可燃物→冷蔵庫（59×60×185cm）</t>
  </si>
  <si>
    <t>A1-1-13_出火可燃物→集積書架</t>
  </si>
  <si>
    <t>A1-1-14_出火可燃物→簡易な椅子</t>
  </si>
  <si>
    <t xml:space="preserve"> </t>
  </si>
  <si>
    <t>A5-2-1：煙感知器の作動濃度は、種別に応じた例示値を入力する</t>
  </si>
  <si>
    <t>A5-3-1：煙感知器の作動流速は、種別に応じた例示値を入力する</t>
  </si>
  <si>
    <t xml:space="preserve"> </t>
  </si>
  <si>
    <t>A1-1-21_出火可燃物→ソファー（三人掛け）</t>
  </si>
  <si>
    <t>A1-2-02_室用途→可燃物が多量に置かれる生活空間→住宅</t>
  </si>
  <si>
    <t>A1-2-03_室用途→可燃物が多量に置かれる執務空間→事務室</t>
  </si>
  <si>
    <t>A1-2-04_室用途→可燃物が多量に置かれる商業空間→物販店舗（書籍・家具売場以外）・飲食店舗・厨房</t>
  </si>
  <si>
    <t>A1-2-05_室用途→簡易な生活・商業空間　　　　　　　→ホテル客室・仮眠室・社員食堂・軽飲食店舗</t>
  </si>
  <si>
    <t>A1-2-06_室用途→簡易な執務空間　　　　　　　　　　　→役員室・会議室・ロビー・休憩室</t>
  </si>
  <si>
    <t>■入力パラメータ【発煙量特性値】</t>
  </si>
  <si>
    <t>（上昇温度に対する減光係数の比）</t>
  </si>
  <si>
    <t>■入力パラメータ【光電式スポット型感知器の特性値】</t>
  </si>
  <si>
    <t>［1/m］</t>
  </si>
  <si>
    <t>（煙感知器作動濃度）</t>
  </si>
  <si>
    <t>［m/s］</t>
  </si>
  <si>
    <t>（煙感知器作動流速）</t>
  </si>
  <si>
    <t>◆A4［火源の発煙特性（燃焼物の組成）に関する条件選択］◆</t>
  </si>
  <si>
    <t>A4-1：セルロース系　　　　　　　　 　　→木材、線布、屑入れ内の紙</t>
  </si>
  <si>
    <t>［s］</t>
  </si>
  <si>
    <t>A4-2：高分子系（発泡性でないもの）→ﾎﾟﾘｳﾚﾀﾝﾌｫｰﾑ、ﾎﾟﾘｴｽﾃﾙﾌｧｲﾊﾞｰ、PVCｺｰﾄﾞ被覆</t>
  </si>
  <si>
    <t>A4-3：高分子系（発泡性のもの）　 　→ｿﾌｧｰｸｯｼｮﾝ（ﾌｫｰﾑﾗﾊﾞｰ）</t>
  </si>
  <si>
    <t>time［s］</t>
  </si>
  <si>
    <t>Q［kW］</t>
  </si>
  <si>
    <t>ΔTg［deg］</t>
  </si>
  <si>
    <t>Tg［℃］</t>
  </si>
  <si>
    <t>u［m/s］</t>
  </si>
  <si>
    <t>K［1/m］</t>
  </si>
  <si>
    <t>◆A5-1［煙感知器の種別に関する条件選択］◆</t>
  </si>
  <si>
    <t>　作動濃度Ｋth＝０．２５／ｍ（有炎燃焼）</t>
  </si>
  <si>
    <t>　作動濃度Ｋth＝０．５０／ｍ（有炎燃焼）</t>
  </si>
  <si>
    <t>　作動濃度Ｋth＝０．７５／ｍ（有炎燃焼）</t>
  </si>
  <si>
    <t>◆A5-2［煙感知器の作動濃度Kthの設定方法に関する条件選択］◆</t>
  </si>
  <si>
    <t>A5-2-1：煙感知器の作動濃度は、種別に応じた例示値を入力する</t>
  </si>
  <si>
    <t>A5-2-2：例示値は使用せず、煙感知器個別の作動濃度を入力する→【右欄に作動濃度を入力】</t>
  </si>
  <si>
    <t>◆A5-3［煙感知器の作動流速uthの設定方法に関する条件選択］◆</t>
  </si>
  <si>
    <t>A5-3-1：煙感知器の作動流速は、種別に応じた例示値を入力する</t>
  </si>
  <si>
    <t>A5-3-2：例示値は使用せず、煙感知器個別の作動流速を入力する→【右欄に作動流速を入力】</t>
  </si>
  <si>
    <t>メニュー選択結果：メニュー選択は適切（Q１とQ４の組合せに注意）</t>
  </si>
  <si>
    <t>メニュー選択結果：Q1～３の組合せが不適切</t>
  </si>
  <si>
    <t>y軸（第1_u）</t>
  </si>
  <si>
    <r>
      <t>Q4</t>
    </r>
    <r>
      <rPr>
        <sz val="12"/>
        <rFont val="ＭＳ ゴシック"/>
        <family val="3"/>
      </rPr>
      <t>：</t>
    </r>
    <r>
      <rPr>
        <b/>
        <sz val="12"/>
        <rFont val="ＭＳ ゴシック"/>
        <family val="3"/>
      </rPr>
      <t>火源の発煙特性（燃焼物の組成）</t>
    </r>
    <r>
      <rPr>
        <sz val="12"/>
        <rFont val="ＭＳ ゴシック"/>
        <family val="3"/>
      </rPr>
      <t>を下記のメニューより選択して下さい。</t>
    </r>
  </si>
  <si>
    <r>
      <t>Q5</t>
    </r>
    <r>
      <rPr>
        <sz val="12"/>
        <rFont val="ＭＳ ゴシック"/>
        <family val="3"/>
      </rPr>
      <t>：煙感知器（光電式スポット型感知器）の</t>
    </r>
    <r>
      <rPr>
        <b/>
        <sz val="12"/>
        <rFont val="ＭＳ ゴシック"/>
        <family val="3"/>
      </rPr>
      <t>種別</t>
    </r>
    <r>
      <rPr>
        <sz val="12"/>
        <rFont val="ＭＳ ゴシック"/>
        <family val="3"/>
      </rPr>
      <t>及びその</t>
    </r>
    <r>
      <rPr>
        <b/>
        <sz val="12"/>
        <rFont val="ＭＳ ゴシック"/>
        <family val="3"/>
      </rPr>
      <t>特性値</t>
    </r>
    <r>
      <rPr>
        <sz val="12"/>
        <rFont val="ＭＳ ゴシック"/>
        <family val="3"/>
      </rPr>
      <t>を下記のメニューより選択して下さい。</t>
    </r>
  </si>
  <si>
    <r>
      <t>K</t>
    </r>
    <r>
      <rPr>
        <i/>
        <vertAlign val="subscript"/>
        <sz val="12"/>
        <rFont val="Times New Roman"/>
        <family val="1"/>
      </rPr>
      <t>th</t>
    </r>
    <r>
      <rPr>
        <sz val="12"/>
        <rFont val="ＭＳ 明朝"/>
        <family val="1"/>
      </rPr>
      <t>＝</t>
    </r>
  </si>
  <si>
    <r>
      <t>u</t>
    </r>
    <r>
      <rPr>
        <i/>
        <vertAlign val="subscript"/>
        <sz val="12"/>
        <rFont val="Times New Roman"/>
        <family val="1"/>
      </rPr>
      <t>th</t>
    </r>
    <r>
      <rPr>
        <sz val="12"/>
        <rFont val="ＭＳ 明朝"/>
        <family val="1"/>
      </rPr>
      <t>＝</t>
    </r>
  </si>
  <si>
    <r>
      <t>［kW/s</t>
    </r>
    <r>
      <rPr>
        <vertAlign val="superscript"/>
        <sz val="11"/>
        <rFont val="ＭＳ Ｐゴシック"/>
        <family val="3"/>
      </rPr>
      <t>2</t>
    </r>
    <r>
      <rPr>
        <sz val="11"/>
        <rFont val="ＭＳ Ｐゴシック"/>
        <family val="3"/>
      </rPr>
      <t>］</t>
    </r>
  </si>
  <si>
    <r>
      <t>K/ΔT ratio</t>
    </r>
    <r>
      <rPr>
        <sz val="12"/>
        <rFont val="ＭＳ Ｐ明朝"/>
        <family val="1"/>
      </rPr>
      <t>＝</t>
    </r>
  </si>
  <si>
    <r>
      <t>［m</t>
    </r>
    <r>
      <rPr>
        <vertAlign val="superscript"/>
        <sz val="11"/>
        <rFont val="ＭＳ Ｐゴシック"/>
        <family val="3"/>
      </rPr>
      <t>-1</t>
    </r>
    <r>
      <rPr>
        <sz val="11"/>
        <rFont val="ＭＳ Ｐゴシック"/>
        <family val="3"/>
      </rPr>
      <t>deg</t>
    </r>
    <r>
      <rPr>
        <vertAlign val="superscript"/>
        <sz val="11"/>
        <rFont val="ＭＳ Ｐゴシック"/>
        <family val="3"/>
      </rPr>
      <t>-1</t>
    </r>
    <r>
      <rPr>
        <sz val="11"/>
        <rFont val="ＭＳ Ｐゴシック"/>
        <family val="3"/>
      </rPr>
      <t>］</t>
    </r>
  </si>
  <si>
    <r>
      <t>K</t>
    </r>
    <r>
      <rPr>
        <i/>
        <vertAlign val="subscript"/>
        <sz val="12"/>
        <rFont val="Times New Roman"/>
        <family val="1"/>
      </rPr>
      <t>th</t>
    </r>
    <r>
      <rPr>
        <sz val="12"/>
        <rFont val="ＭＳ 明朝"/>
        <family val="1"/>
      </rPr>
      <t>＝</t>
    </r>
  </si>
  <si>
    <r>
      <t>u</t>
    </r>
    <r>
      <rPr>
        <i/>
        <vertAlign val="subscript"/>
        <sz val="12"/>
        <rFont val="Times New Roman"/>
        <family val="1"/>
      </rPr>
      <t>th</t>
    </r>
    <r>
      <rPr>
        <sz val="12"/>
        <rFont val="ＭＳ 明朝"/>
        <family val="1"/>
      </rPr>
      <t>＝</t>
    </r>
  </si>
  <si>
    <r>
      <t>t</t>
    </r>
    <r>
      <rPr>
        <i/>
        <vertAlign val="subscript"/>
        <sz val="12"/>
        <rFont val="Times New Roman"/>
        <family val="1"/>
      </rPr>
      <t>detect</t>
    </r>
    <r>
      <rPr>
        <sz val="12"/>
        <rFont val="ＭＳ 明朝"/>
        <family val="1"/>
      </rPr>
      <t>＝</t>
    </r>
  </si>
  <si>
    <t>消火器の限界時間の算定</t>
  </si>
  <si>
    <t>①　天井が難燃材料の性能を持たないもの</t>
  </si>
  <si>
    <t>火災成長パラメータ</t>
  </si>
  <si>
    <t>天井の高さ(m）</t>
  </si>
  <si>
    <t>分表示</t>
  </si>
  <si>
    <t>秒表示</t>
  </si>
  <si>
    <t>※火災成長パラメータは、H12建告第1441号によるものとする。</t>
  </si>
  <si>
    <t>②　天井が難燃材料の性能を持つもの</t>
  </si>
  <si>
    <t>（１人で消火）</t>
  </si>
  <si>
    <t>（２人で消火）</t>
  </si>
  <si>
    <t>出火室用途</t>
  </si>
  <si>
    <t>室用途→可燃物が多量に集積する空間　　　→収納室・物販店舗（書籍・家具売場）</t>
  </si>
  <si>
    <t>室用途→可燃物が多量に置かれる生活空間→住宅</t>
  </si>
  <si>
    <t>A2-2：想定した室用途に応じた例示値を入力する（A1-2-22～27を選択の場合）</t>
  </si>
  <si>
    <t>定温式スポット型感知器（特種）</t>
  </si>
  <si>
    <t>定温式スポット型感知器（一種）</t>
  </si>
  <si>
    <t>差動式スポット型感知器（一種）</t>
  </si>
  <si>
    <t>差動式スポット型感知器（二種）</t>
  </si>
  <si>
    <t>光電式スポット型感知器（一種）</t>
  </si>
  <si>
    <t>光電式スポット型感知器（二種）</t>
  </si>
  <si>
    <t>光電式スポット型感知器（三種）</t>
  </si>
  <si>
    <t>天井の高さ（ｍ）</t>
  </si>
  <si>
    <t xml:space="preserve"> </t>
  </si>
  <si>
    <t xml:space="preserve"> </t>
  </si>
  <si>
    <t xml:space="preserve"> </t>
  </si>
  <si>
    <t>屋内消火栓の予測活動限界時間</t>
  </si>
  <si>
    <t>活動限界の煙層高さ（ｍ）</t>
  </si>
  <si>
    <t>出火室の水平断面積（㎡）</t>
  </si>
  <si>
    <t>室用途→可燃物が多量に集積する空間　　　→収納室・物販店舗（書籍・家具売場）</t>
  </si>
  <si>
    <t>　</t>
  </si>
  <si>
    <t>バルコニー避難</t>
  </si>
  <si>
    <t>出火区画</t>
  </si>
  <si>
    <t xml:space="preserve"> </t>
  </si>
  <si>
    <t>隣接区画(竪穴隣接区画）</t>
  </si>
  <si>
    <t xml:space="preserve"> </t>
  </si>
  <si>
    <t>避難誘導完了の限界時間</t>
  </si>
  <si>
    <t>秒</t>
  </si>
  <si>
    <t>　</t>
  </si>
  <si>
    <t>（各区画基準及び延長時間）</t>
  </si>
  <si>
    <t>分</t>
  </si>
  <si>
    <t>ｽﾌﾟﾘﾝｸﾗｰ設備　(入力：無＝０、有＝１）</t>
  </si>
  <si>
    <t>内装制限　(入力：無＝０、有＝１）</t>
  </si>
  <si>
    <t>当該区画に規則１３条該当</t>
  </si>
  <si>
    <t>（入力：非該当＝０、該当＝１）</t>
  </si>
  <si>
    <t>区画等の確保</t>
  </si>
  <si>
    <t>（不燃化区画）</t>
  </si>
  <si>
    <t>（各室戸区画）</t>
  </si>
  <si>
    <t>寝具類の防炎化</t>
  </si>
  <si>
    <t>初期消火</t>
  </si>
  <si>
    <t>（屋内消火栓の使用：無＝０、有＝１）</t>
  </si>
  <si>
    <t>出火階の避難限界時間(ｓｅｃ)</t>
  </si>
  <si>
    <t>出火室の避難限界時間(ｓｅｃ）</t>
  </si>
  <si>
    <t>　　スプリンクラー設備の有無</t>
  </si>
  <si>
    <t>　　内装制限の有無</t>
  </si>
  <si>
    <t>　　バルコニー有無</t>
  </si>
  <si>
    <t>　　寝具類の防炎化の有無</t>
  </si>
  <si>
    <t>火災階</t>
  </si>
  <si>
    <t>限界時間</t>
  </si>
  <si>
    <t>(最大540秒)</t>
  </si>
  <si>
    <t>（各区画基準）</t>
  </si>
  <si>
    <t>ｽﾌﾟﾘﾝｸﾗｰ設備</t>
  </si>
  <si>
    <t>（SP未設置延長基準）</t>
  </si>
  <si>
    <t>　</t>
  </si>
  <si>
    <t>内装制限</t>
  </si>
  <si>
    <t>客室と廊下の欄間,ガラリ</t>
  </si>
  <si>
    <t>　</t>
  </si>
  <si>
    <t>　</t>
  </si>
  <si>
    <t>（延長基準(内装制限されている場合に限る.）)</t>
  </si>
  <si>
    <t>　</t>
  </si>
  <si>
    <t>（延長基準）</t>
  </si>
  <si>
    <t>屋内消火栓使用</t>
  </si>
  <si>
    <t>　</t>
  </si>
  <si>
    <t>竪穴隣接区画</t>
  </si>
  <si>
    <t>（各区画基準）</t>
  </si>
  <si>
    <t>　</t>
  </si>
  <si>
    <t>(延長時間）</t>
  </si>
  <si>
    <t>　</t>
  </si>
  <si>
    <t>（防火戸が全て扉形式特定防火戸又は遮煙性能を有する防火シャッター）</t>
  </si>
  <si>
    <t>　</t>
  </si>
  <si>
    <t>（SP未設置の場合のみの延長の時間）</t>
  </si>
  <si>
    <t>初期消火</t>
  </si>
  <si>
    <t xml:space="preserve"> </t>
  </si>
  <si>
    <t>出火階</t>
  </si>
  <si>
    <t>(竪穴隣接区画)</t>
  </si>
  <si>
    <t>ｽﾌﾟﾘﾝｸﾗｰ設備　(入力：無＝０、有＝１）</t>
  </si>
  <si>
    <t>内装制限　(入力：無＝０、有＝１）</t>
  </si>
  <si>
    <t xml:space="preserve"> </t>
  </si>
  <si>
    <t>（延長時間）</t>
  </si>
  <si>
    <t>　</t>
  </si>
  <si>
    <t>予測時間</t>
  </si>
  <si>
    <t>避難誘導完了（防火区画形成等）の予測活動限界時間の算出</t>
  </si>
  <si>
    <t>　　居室等の区画状況</t>
  </si>
  <si>
    <t>　</t>
  </si>
  <si>
    <t>分</t>
  </si>
  <si>
    <t xml:space="preserve"> </t>
  </si>
  <si>
    <t>A1-2-03_室用途→可燃物が多量に置かれる執務空間→事務室</t>
  </si>
  <si>
    <t>　天井が難燃材の性能を持つか？</t>
  </si>
  <si>
    <t>　室の水平断面積（㎡）</t>
  </si>
  <si>
    <t>　天井の高さ（ｍ）</t>
  </si>
  <si>
    <t>　消火器の使用人数（人）</t>
  </si>
  <si>
    <t>　感知器の火源からの水平距離（ｍ）</t>
  </si>
  <si>
    <t>　感知器の種別</t>
  </si>
  <si>
    <t>●想定出火場所の設定</t>
  </si>
  <si>
    <t>●避難誘導完了の予測活動限界時間の設定</t>
  </si>
  <si>
    <t>②の場合の入力項目</t>
  </si>
  <si>
    <t>③の場合の入力項目</t>
  </si>
  <si>
    <t>④の場合の入力項目</t>
  </si>
  <si>
    <t>⑤の場合の入力項目</t>
  </si>
  <si>
    <t>　　客室と廊下の欄間等の有無</t>
  </si>
  <si>
    <t>　　　○上記用途形態による算定方法が①の場合</t>
  </si>
  <si>
    <t>　　　○上記用途形態による算定方法が①以外の場合</t>
  </si>
  <si>
    <t>注</t>
  </si>
  <si>
    <t>　　注参照</t>
  </si>
  <si>
    <t xml:space="preserve">       　・共通入力項目</t>
  </si>
  <si>
    <t>　火災成長パラメータ （表１）</t>
  </si>
  <si>
    <t>表１　H12建告第1441号によるパラメータ（α）</t>
  </si>
  <si>
    <t>(表２)</t>
  </si>
  <si>
    <t>表２　出火場所の感知器種別入力値</t>
  </si>
  <si>
    <t>表３　用途形態による算定方法</t>
  </si>
  <si>
    <t>　用途形態による算定方法（表３)</t>
  </si>
  <si>
    <t>(ｔｃ)</t>
  </si>
  <si>
    <t>出火階</t>
  </si>
  <si>
    <t>測定時間
(自火報発報から）</t>
  </si>
  <si>
    <t>チェック欄</t>
  </si>
  <si>
    <t>自衛消防活動の予測活動限界時間のチェックシート</t>
  </si>
  <si>
    <t>　計算式により算出する。</t>
  </si>
  <si>
    <t>※　避難シミュレーション等により出火居室の予測限界時間が求められている場合は、当該時間を
　Ｔｂとする。</t>
  </si>
  <si>
    <r>
      <t xml:space="preserve">隣接区画
</t>
    </r>
    <r>
      <rPr>
        <sz val="10.5"/>
        <rFont val="ＭＳ ゴシック"/>
        <family val="3"/>
      </rPr>
      <t>Ｔｃ１’</t>
    </r>
    <r>
      <rPr>
        <sz val="10.5"/>
        <rFont val="ＭＳ 明朝"/>
        <family val="1"/>
      </rPr>
      <t>（注)</t>
    </r>
  </si>
  <si>
    <r>
      <t xml:space="preserve">出火区画
</t>
    </r>
    <r>
      <rPr>
        <sz val="10.5"/>
        <rFont val="ＭＳ ゴシック"/>
        <family val="3"/>
      </rPr>
      <t>Ｔｃ１</t>
    </r>
    <r>
      <rPr>
        <sz val="10.5"/>
        <rFont val="ＭＳ 明朝"/>
        <family val="1"/>
      </rPr>
      <t>（注）</t>
    </r>
  </si>
  <si>
    <r>
      <t>屋内消火栓（又は補助散水栓）の放水開始予測活動限界時間の算出
　　　　　　</t>
    </r>
    <r>
      <rPr>
        <sz val="10.5"/>
        <rFont val="ＭＳ ゴシック"/>
        <family val="3"/>
      </rPr>
      <t>Ｔｂ</t>
    </r>
  </si>
  <si>
    <r>
      <t xml:space="preserve">感知器作動予測時間（自衛消防隊の行動開始時間）
</t>
    </r>
    <r>
      <rPr>
        <sz val="10.5"/>
        <rFont val="ＭＳ ゴシック"/>
        <family val="3"/>
      </rPr>
      <t>Ｔｄ</t>
    </r>
  </si>
  <si>
    <t>適 ・ 否</t>
  </si>
  <si>
    <r>
      <t xml:space="preserve">出火階
</t>
    </r>
    <r>
      <rPr>
        <sz val="10.5"/>
        <rFont val="ＭＳ ゴシック"/>
        <family val="3"/>
      </rPr>
      <t>Ｔｃ２</t>
    </r>
    <r>
      <rPr>
        <sz val="10.5"/>
        <rFont val="ＭＳ 明朝"/>
        <family val="1"/>
      </rPr>
      <t>（注）</t>
    </r>
  </si>
  <si>
    <t>　 屋内消火栓（又は補助散水栓）の該非</t>
  </si>
  <si>
    <t>(注） 社会福祉施設及び病院等におけるマニュアル活用時はＴc１､Ｔc１’を算出、その他はＴc２
　　を算出する。</t>
  </si>
  <si>
    <t>計算①</t>
  </si>
  <si>
    <t>計算②</t>
  </si>
  <si>
    <t>計算③</t>
  </si>
  <si>
    <t>計算④</t>
  </si>
  <si>
    <t>住宅の居室</t>
  </si>
  <si>
    <t>→</t>
  </si>
  <si>
    <t>α</t>
  </si>
  <si>
    <t>可燃物が多量に集積される空間</t>
  </si>
  <si>
    <t>簡易な執務空間等</t>
  </si>
  <si>
    <t>倉庫、物販店舗（バックヤード・ストックヤード）</t>
  </si>
  <si>
    <t>物販店舗（書籍・家具売場）、住宅・事務所の収納室、リネン室・劇場等の大道具室、図書室、パチンコ・ゲームセンターなど</t>
  </si>
  <si>
    <t>可燃物が多量に置かれる生活空間</t>
  </si>
  <si>
    <t>→</t>
  </si>
  <si>
    <t>可燃物が多量に置かれる執務空間</t>
  </si>
  <si>
    <t>→</t>
  </si>
  <si>
    <t>事務室、学校の職員室・準備室・器具庫など</t>
  </si>
  <si>
    <t>可燃物が多量に置かれる商業空間</t>
  </si>
  <si>
    <t>→</t>
  </si>
  <si>
    <t>物販店舗(書籍･家具売場以外の売場)、飲食店、厨房、ホテル宴会室、劇場・集会場・体育館・ディスコ等の客席（固定席以外の部分）</t>
  </si>
  <si>
    <t>簡易な視聴覚空間</t>
  </si>
  <si>
    <t>→</t>
  </si>
  <si>
    <t>教室、劇場・集会場・体育館・ディスコ等の客席（固定席）</t>
  </si>
  <si>
    <t>簡易な生活・商業空間</t>
  </si>
  <si>
    <t>ホテル客室、仮眠室、病室、宿直室、社員食堂、軽飲食店、博物館・美術館等、舞台、自動車車庫・修理工場</t>
  </si>
  <si>
    <t>→</t>
  </si>
  <si>
    <t>会議室・役員室等・休憩室・給湯室・ロビー・廊下・車路・機械室・体育館のアリーナ・屋内プール</t>
  </si>
  <si>
    <t>　熱感知器</t>
  </si>
  <si>
    <t>区画形成が扉形式の防火戸(特定防火設備)又は遮煙性能を有する防火シャッターはあるか？</t>
  </si>
  <si>
    <t>②限界時間算定表(自力避難困難者（社会福祉施設・病院））</t>
  </si>
  <si>
    <t>③限界時間算定表(旅館・ホテル）</t>
  </si>
  <si>
    <t>④限界時間算定表(物品販売店舗）</t>
  </si>
  <si>
    <t>⑤限界時間算定表(その他）</t>
  </si>
  <si>
    <t>基準</t>
  </si>
  <si>
    <t>区画</t>
  </si>
  <si>
    <t>防炎</t>
  </si>
  <si>
    <t>内栓</t>
  </si>
  <si>
    <t>ＳＰあり</t>
  </si>
  <si>
    <t>ＳＰなし</t>
  </si>
  <si>
    <t>　</t>
  </si>
  <si>
    <t>-</t>
  </si>
  <si>
    <r>
      <t>　計算シート2</t>
    </r>
    <r>
      <rPr>
        <sz val="11"/>
        <rFont val="ＭＳ Ｐゴシック"/>
        <family val="3"/>
      </rPr>
      <t>008</t>
    </r>
  </si>
  <si>
    <t>予測活動限界時間内に感知器が作動しないことが予測されます。
火源位置を感知器設置位置に近づける等、条件を再設定して下さい。</t>
  </si>
  <si>
    <t>　煙感知器</t>
  </si>
  <si>
    <r>
      <t>①　</t>
    </r>
    <r>
      <rPr>
        <sz val="10"/>
        <color indexed="18"/>
        <rFont val="ＭＳ 明朝"/>
        <family val="1"/>
      </rPr>
      <t>避難計算（避難シミュレーション等）により避難の安全が確認されているもの</t>
    </r>
  </si>
  <si>
    <r>
      <t>②　</t>
    </r>
    <r>
      <rPr>
        <sz val="10"/>
        <color indexed="20"/>
        <rFont val="ＭＳ 明朝"/>
        <family val="1"/>
      </rPr>
      <t>①以外で自力避難困難者が入居するもの（社会福祉施設・病院等）</t>
    </r>
  </si>
  <si>
    <r>
      <t>③　</t>
    </r>
    <r>
      <rPr>
        <sz val="10"/>
        <color indexed="17"/>
        <rFont val="ＭＳ 明朝"/>
        <family val="1"/>
      </rPr>
      <t>①以外で旅館・ホテル等の用途のもの</t>
    </r>
  </si>
  <si>
    <r>
      <t>④　</t>
    </r>
    <r>
      <rPr>
        <sz val="10"/>
        <color indexed="16"/>
        <rFont val="ＭＳ 明朝"/>
        <family val="1"/>
      </rPr>
      <t>①以外で物品販売店舗等の用途のもの</t>
    </r>
  </si>
  <si>
    <r>
      <t>⑤　</t>
    </r>
    <r>
      <rPr>
        <sz val="10"/>
        <color indexed="63"/>
        <rFont val="ＭＳ 明朝"/>
        <family val="1"/>
      </rPr>
      <t>①以外で煙の影響等により早期に避難に支障があるもの</t>
    </r>
  </si>
  <si>
    <r>
      <t>消火器の放射開始予測活動限界時間の算出　　　　</t>
    </r>
    <r>
      <rPr>
        <sz val="10.5"/>
        <rFont val="ＭＳ ゴシック"/>
        <family val="3"/>
      </rPr>
      <t>Ｔａ</t>
    </r>
  </si>
  <si>
    <t>個別指定</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</si>
</sst>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E+00"/>
    <numFmt numFmtId="179" formatCode="0.0_ "/>
    <numFmt numFmtId="180" formatCode="0_ "/>
    <numFmt numFmtId="181" formatCode="0.000000_ "/>
    <numFmt numFmtId="182" formatCode="0.00000_ "/>
    <numFmt numFmtId="183" formatCode="0.0000_ "/>
    <numFmt numFmtId="184" formatCode="&quot;Yes&quot;;&quot;Yes&quot;;&quot;No&quot;"/>
    <numFmt numFmtId="185" formatCode="&quot;True&quot;;&quot;True&quot;;&quot;False&quot;"/>
    <numFmt numFmtId="186" formatCode="&quot;On&quot;;&quot;On&quot;;&quot;Off&quot;"/>
    <numFmt numFmtId="187" formatCode="0_);\(0\)"/>
    <numFmt numFmtId="188" formatCode="[&lt;=999]000;[&lt;=99999]000\-00;000\-0000"/>
    <numFmt numFmtId="189" formatCode="0.0000_);\(0.0000\)"/>
    <numFmt numFmtId="190" formatCode="0.0_);[Red]\(0.0\)"/>
    <numFmt numFmtId="191" formatCode="0.00_);[Red]\(0.00\)"/>
    <numFmt numFmtId="192" formatCode="\(@\)"/>
    <numFmt numFmtId="193" formatCode="#,##0.00_ ;[Red]\-#,##0.00\ "/>
  </numFmts>
  <fonts count="93">
    <font>
      <sz val="11"/>
      <name val="ＭＳ Ｐゴシック"/>
      <family val="3"/>
    </font>
    <font>
      <sz val="6"/>
      <name val="ＭＳ Ｐゴシック"/>
      <family val="3"/>
    </font>
    <font>
      <vertAlign val="superscript"/>
      <sz val="11"/>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6"/>
      <name val="AR P丸ゴシック体M"/>
      <family val="3"/>
    </font>
    <font>
      <sz val="10"/>
      <name val="ＭＳ Ｐゴシック"/>
      <family val="3"/>
    </font>
    <font>
      <sz val="12"/>
      <name val="ＭＳ ゴシック"/>
      <family val="3"/>
    </font>
    <font>
      <sz val="10"/>
      <name val="ＭＳ ゴシック"/>
      <family val="3"/>
    </font>
    <font>
      <i/>
      <vertAlign val="subscript"/>
      <sz val="10"/>
      <name val="Times New Roman"/>
      <family val="1"/>
    </font>
    <font>
      <sz val="10"/>
      <name val="ＭＳ 明朝"/>
      <family val="1"/>
    </font>
    <font>
      <sz val="10"/>
      <name val="Times New Roman"/>
      <family val="1"/>
    </font>
    <font>
      <vertAlign val="superscript"/>
      <sz val="10"/>
      <name val="Times New Roman"/>
      <family val="1"/>
    </font>
    <font>
      <i/>
      <sz val="10"/>
      <name val="Symbol"/>
      <family val="1"/>
    </font>
    <font>
      <i/>
      <sz val="10"/>
      <name val="Times New Roman"/>
      <family val="1"/>
    </font>
    <font>
      <sz val="10"/>
      <color indexed="10"/>
      <name val="ＭＳ Ｐゴシック"/>
      <family val="3"/>
    </font>
    <font>
      <sz val="11"/>
      <color indexed="10"/>
      <name val="ＭＳ Ｐゴシック"/>
      <family val="3"/>
    </font>
    <font>
      <sz val="12"/>
      <color indexed="10"/>
      <name val="ＭＳ ゴシック"/>
      <family val="3"/>
    </font>
    <font>
      <sz val="12"/>
      <color indexed="12"/>
      <name val="ＭＳ ゴシック"/>
      <family val="3"/>
    </font>
    <font>
      <sz val="10"/>
      <color indexed="12"/>
      <name val="ＭＳ Ｐゴシック"/>
      <family val="3"/>
    </font>
    <font>
      <b/>
      <sz val="12"/>
      <name val="ＭＳ ゴシック"/>
      <family val="3"/>
    </font>
    <font>
      <sz val="12"/>
      <name val="ＭＳ Ｐゴシック"/>
      <family val="3"/>
    </font>
    <font>
      <sz val="12"/>
      <name val="AR P丸ゴシック体M"/>
      <family val="3"/>
    </font>
    <font>
      <i/>
      <vertAlign val="subscript"/>
      <sz val="12"/>
      <name val="Times New Roman"/>
      <family val="1"/>
    </font>
    <font>
      <sz val="12"/>
      <name val="Times New Roman"/>
      <family val="1"/>
    </font>
    <font>
      <i/>
      <sz val="12"/>
      <name val="Symbol"/>
      <family val="1"/>
    </font>
    <font>
      <sz val="12"/>
      <name val="Arial"/>
      <family val="2"/>
    </font>
    <font>
      <vertAlign val="superscript"/>
      <sz val="12"/>
      <name val="Arial"/>
      <family val="2"/>
    </font>
    <font>
      <sz val="12"/>
      <color indexed="22"/>
      <name val="AR P丸ゴシック体M"/>
      <family val="3"/>
    </font>
    <font>
      <sz val="8"/>
      <color indexed="48"/>
      <name val="AR P丸ゴシック体M"/>
      <family val="3"/>
    </font>
    <font>
      <sz val="8"/>
      <color indexed="48"/>
      <name val="Arial"/>
      <family val="2"/>
    </font>
    <font>
      <vertAlign val="superscript"/>
      <sz val="8"/>
      <color indexed="48"/>
      <name val="Arial"/>
      <family val="2"/>
    </font>
    <font>
      <sz val="8"/>
      <color indexed="48"/>
      <name val="ＭＳ ゴシック"/>
      <family val="3"/>
    </font>
    <font>
      <i/>
      <sz val="12"/>
      <name val="Times New Roman"/>
      <family val="1"/>
    </font>
    <font>
      <sz val="12"/>
      <name val="ＭＳ 明朝"/>
      <family val="1"/>
    </font>
    <font>
      <sz val="8"/>
      <color indexed="48"/>
      <name val="ＭＳ Ｐゴシック"/>
      <family val="3"/>
    </font>
    <font>
      <sz val="8"/>
      <color indexed="22"/>
      <name val="AR P丸ゴシック体M"/>
      <family val="3"/>
    </font>
    <font>
      <sz val="11"/>
      <color indexed="48"/>
      <name val="ＭＳ Ｐゴシック"/>
      <family val="3"/>
    </font>
    <font>
      <sz val="8"/>
      <color indexed="22"/>
      <name val="ＭＳ Ｐゴシック"/>
      <family val="3"/>
    </font>
    <font>
      <sz val="8"/>
      <color indexed="22"/>
      <name val="ＭＳ ゴシック"/>
      <family val="3"/>
    </font>
    <font>
      <sz val="12"/>
      <name val="HGP創英角ﾎﾟｯﾌﾟ体"/>
      <family val="3"/>
    </font>
    <font>
      <b/>
      <sz val="10"/>
      <name val="ＭＳ Ｐゴシック"/>
      <family val="3"/>
    </font>
    <font>
      <i/>
      <vertAlign val="subscript"/>
      <sz val="12"/>
      <name val="ＭＳ 明朝"/>
      <family val="1"/>
    </font>
    <font>
      <vertAlign val="superscript"/>
      <sz val="12"/>
      <name val="ＭＳ ゴシック"/>
      <family val="3"/>
    </font>
    <font>
      <vertAlign val="superscript"/>
      <sz val="12"/>
      <name val="ＭＳ Ｐゴシック"/>
      <family val="3"/>
    </font>
    <font>
      <sz val="11"/>
      <name val="ＭＳ 明朝"/>
      <family val="1"/>
    </font>
    <font>
      <sz val="12"/>
      <color indexed="10"/>
      <name val="HGP創英角ﾎﾟｯﾌﾟ体"/>
      <family val="3"/>
    </font>
    <font>
      <sz val="12"/>
      <name val="ＭＳ Ｐ明朝"/>
      <family val="1"/>
    </font>
    <font>
      <sz val="3"/>
      <name val="ＭＳ Ｐゴシック"/>
      <family val="3"/>
    </font>
    <font>
      <sz val="9"/>
      <name val="MS UI Gothic"/>
      <family val="3"/>
    </font>
    <font>
      <b/>
      <sz val="11"/>
      <name val="ＭＳ Ｐゴシック"/>
      <family val="3"/>
    </font>
    <font>
      <sz val="9"/>
      <name val="ＭＳ Ｐゴシック"/>
      <family val="3"/>
    </font>
    <font>
      <b/>
      <sz val="14"/>
      <color indexed="18"/>
      <name val="ＭＳ Ｐゴシック"/>
      <family val="3"/>
    </font>
    <font>
      <b/>
      <sz val="14"/>
      <name val="ＭＳ Ｐゴシック"/>
      <family val="3"/>
    </font>
    <font>
      <sz val="10"/>
      <color indexed="10"/>
      <name val="ＪＳゴシック"/>
      <family val="3"/>
    </font>
    <font>
      <b/>
      <sz val="9"/>
      <name val="ＭＳ Ｐゴシック"/>
      <family val="3"/>
    </font>
    <font>
      <sz val="9"/>
      <color indexed="10"/>
      <name val="ＭＳ Ｐゴシック"/>
      <family val="3"/>
    </font>
    <font>
      <sz val="11"/>
      <color indexed="63"/>
      <name val="ＭＳ Ｐゴシック"/>
      <family val="3"/>
    </font>
    <font>
      <sz val="11"/>
      <color indexed="18"/>
      <name val="ＭＳ Ｐゴシック"/>
      <family val="3"/>
    </font>
    <font>
      <sz val="11"/>
      <color indexed="20"/>
      <name val="ＭＳ Ｐゴシック"/>
      <family val="3"/>
    </font>
    <font>
      <sz val="11"/>
      <color indexed="16"/>
      <name val="ＭＳ Ｐゴシック"/>
      <family val="3"/>
    </font>
    <font>
      <sz val="9"/>
      <color indexed="16"/>
      <name val="ＭＳ Ｐゴシック"/>
      <family val="3"/>
    </font>
    <font>
      <sz val="9"/>
      <color indexed="63"/>
      <name val="ＭＳ Ｐゴシック"/>
      <family val="3"/>
    </font>
    <font>
      <sz val="11"/>
      <color indexed="17"/>
      <name val="ＭＳ Ｐゴシック"/>
      <family val="3"/>
    </font>
    <font>
      <sz val="10"/>
      <color indexed="17"/>
      <name val="ＭＳ Ｐゴシック"/>
      <family val="3"/>
    </font>
    <font>
      <sz val="10"/>
      <color indexed="14"/>
      <name val="ＭＳ Ｐゴシック"/>
      <family val="3"/>
    </font>
    <font>
      <sz val="10.5"/>
      <name val="ＭＳ 明朝"/>
      <family val="1"/>
    </font>
    <font>
      <sz val="10.5"/>
      <color indexed="9"/>
      <name val="ＭＳ 明朝"/>
      <family val="1"/>
    </font>
    <font>
      <sz val="10.5"/>
      <name val="ＭＳ ゴシック"/>
      <family val="3"/>
    </font>
    <font>
      <sz val="11"/>
      <color indexed="9"/>
      <name val="ＭＳ Ｐゴシック"/>
      <family val="3"/>
    </font>
    <font>
      <b/>
      <sz val="12"/>
      <color indexed="14"/>
      <name val="ＭＳ Ｐゴシック"/>
      <family val="3"/>
    </font>
    <font>
      <b/>
      <sz val="12"/>
      <color indexed="17"/>
      <name val="ＭＳ Ｐゴシック"/>
      <family val="3"/>
    </font>
    <font>
      <b/>
      <sz val="12"/>
      <color indexed="10"/>
      <name val="ＭＳ Ｐゴシック"/>
      <family val="3"/>
    </font>
    <font>
      <sz val="11"/>
      <color indexed="12"/>
      <name val="ＭＳ Ｐゴシック"/>
      <family val="3"/>
    </font>
    <font>
      <sz val="10.5"/>
      <color indexed="10"/>
      <name val="ＭＳ 明朝"/>
      <family val="1"/>
    </font>
    <font>
      <sz val="10"/>
      <color indexed="9"/>
      <name val="ＭＳ Ｐゴシック"/>
      <family val="3"/>
    </font>
    <font>
      <b/>
      <sz val="10"/>
      <color indexed="10"/>
      <name val="ＭＳ Ｐゴシック"/>
      <family val="3"/>
    </font>
    <font>
      <b/>
      <sz val="9"/>
      <color indexed="10"/>
      <name val="ＭＳ Ｐゴシック"/>
      <family val="3"/>
    </font>
    <font>
      <b/>
      <sz val="11"/>
      <color indexed="10"/>
      <name val="ＭＳ Ｐゴシック"/>
      <family val="3"/>
    </font>
    <font>
      <sz val="9"/>
      <name val="ＪＳゴシック"/>
      <family val="3"/>
    </font>
    <font>
      <b/>
      <sz val="9"/>
      <color indexed="10"/>
      <name val="ＭＳ ゴシック"/>
      <family val="3"/>
    </font>
    <font>
      <b/>
      <sz val="9"/>
      <name val="ＭＳ ゴシック"/>
      <family val="3"/>
    </font>
    <font>
      <sz val="10"/>
      <color indexed="18"/>
      <name val="ＭＳ Ｐゴシック"/>
      <family val="3"/>
    </font>
    <font>
      <sz val="10"/>
      <color indexed="20"/>
      <name val="ＭＳ Ｐゴシック"/>
      <family val="3"/>
    </font>
    <font>
      <sz val="10"/>
      <color indexed="16"/>
      <name val="ＭＳ Ｐゴシック"/>
      <family val="3"/>
    </font>
    <font>
      <sz val="10"/>
      <color indexed="63"/>
      <name val="ＭＳ Ｐゴシック"/>
      <family val="3"/>
    </font>
    <font>
      <sz val="10"/>
      <color indexed="18"/>
      <name val="ＭＳ 明朝"/>
      <family val="1"/>
    </font>
    <font>
      <sz val="10"/>
      <color indexed="20"/>
      <name val="ＭＳ 明朝"/>
      <family val="1"/>
    </font>
    <font>
      <sz val="10"/>
      <color indexed="17"/>
      <name val="ＭＳ 明朝"/>
      <family val="1"/>
    </font>
    <font>
      <sz val="10"/>
      <color indexed="16"/>
      <name val="ＭＳ 明朝"/>
      <family val="1"/>
    </font>
    <font>
      <sz val="10"/>
      <color indexed="63"/>
      <name val="ＭＳ 明朝"/>
      <family val="1"/>
    </font>
    <font>
      <b/>
      <sz val="8"/>
      <name val="ＭＳ Ｐゴシック"/>
      <family val="2"/>
    </font>
  </fonts>
  <fills count="13">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s>
  <borders count="150">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style="double"/>
      <top>
        <color indexed="63"/>
      </top>
      <bottom style="double"/>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double"/>
      <bottom style="thin"/>
    </border>
    <border>
      <left style="medium">
        <color indexed="10"/>
      </left>
      <right style="medium">
        <color indexed="10"/>
      </right>
      <top style="medium">
        <color indexed="10"/>
      </top>
      <bottom style="medium">
        <color indexed="10"/>
      </bottom>
    </border>
    <border>
      <left style="medium">
        <color indexed="10"/>
      </left>
      <right style="medium">
        <color indexed="10"/>
      </right>
      <top style="medium">
        <color indexed="10"/>
      </top>
      <bottom style="medium"/>
    </border>
    <border>
      <left style="medium">
        <color indexed="10"/>
      </left>
      <right style="medium"/>
      <top style="medium">
        <color indexed="10"/>
      </top>
      <bottom style="medium">
        <color indexed="10"/>
      </bottom>
    </border>
    <border>
      <left style="medium">
        <color indexed="10"/>
      </left>
      <right style="medium"/>
      <top style="medium">
        <color indexed="10"/>
      </top>
      <bottom style="medium"/>
    </border>
    <border>
      <left style="medium"/>
      <right style="medium"/>
      <top style="medium"/>
      <bottom style="medium"/>
    </border>
    <border>
      <left>
        <color indexed="63"/>
      </left>
      <right style="hair"/>
      <top style="thin"/>
      <bottom style="medium"/>
    </border>
    <border>
      <left style="thick">
        <color indexed="10"/>
      </left>
      <right style="thick">
        <color indexed="10"/>
      </right>
      <top style="thick">
        <color indexed="10"/>
      </top>
      <bottom style="thick">
        <color indexed="10"/>
      </bottom>
    </border>
    <border>
      <left>
        <color indexed="63"/>
      </left>
      <right style="hair"/>
      <top>
        <color indexed="63"/>
      </top>
      <bottom style="medium"/>
    </border>
    <border>
      <left style="medium"/>
      <right style="hair"/>
      <top style="thin"/>
      <bottom style="medium"/>
    </border>
    <border>
      <left style="hair"/>
      <right style="thin"/>
      <top style="thin"/>
      <bottom>
        <color indexed="63"/>
      </bottom>
    </border>
    <border>
      <left style="hair"/>
      <right style="medium"/>
      <top style="thin"/>
      <bottom>
        <color indexed="63"/>
      </bottom>
    </border>
    <border>
      <left style="medium"/>
      <right>
        <color indexed="63"/>
      </right>
      <top style="medium"/>
      <bottom style="hair"/>
    </border>
    <border>
      <left>
        <color indexed="63"/>
      </left>
      <right style="hair"/>
      <top style="medium"/>
      <bottom>
        <color indexed="63"/>
      </bottom>
    </border>
    <border>
      <left style="medium"/>
      <right>
        <color indexed="63"/>
      </right>
      <top style="hair"/>
      <bottom style="medium"/>
    </border>
    <border>
      <left style="hair"/>
      <right style="thin"/>
      <top style="hair"/>
      <bottom style="medium"/>
    </border>
    <border>
      <left style="thin"/>
      <right style="hair"/>
      <top style="hair"/>
      <bottom style="medium"/>
    </border>
    <border>
      <left>
        <color indexed="63"/>
      </left>
      <right style="medium"/>
      <top style="hair"/>
      <bottom style="mediu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dotted"/>
    </border>
    <border>
      <left>
        <color indexed="63"/>
      </left>
      <right>
        <color indexed="63"/>
      </right>
      <top style="thin"/>
      <bottom style="dotted"/>
    </border>
    <border>
      <left style="thin"/>
      <right style="thin"/>
      <top style="thin"/>
      <bottom style="dotted"/>
    </border>
    <border>
      <left>
        <color indexed="63"/>
      </left>
      <right style="thin"/>
      <top style="thin"/>
      <bottom style="dotted"/>
    </border>
    <border>
      <left style="medium">
        <color indexed="12"/>
      </left>
      <right style="medium">
        <color indexed="12"/>
      </right>
      <top style="medium">
        <color indexed="12"/>
      </top>
      <bottom style="medium">
        <color indexed="12"/>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dotted"/>
      <bottom style="thin"/>
    </border>
    <border>
      <left style="thin"/>
      <right>
        <color indexed="63"/>
      </right>
      <top>
        <color indexed="63"/>
      </top>
      <bottom style="dotted"/>
    </border>
    <border>
      <left>
        <color indexed="63"/>
      </left>
      <right>
        <color indexed="63"/>
      </right>
      <top>
        <color indexed="63"/>
      </top>
      <bottom style="dotted"/>
    </border>
    <border>
      <left style="thin"/>
      <right style="thin"/>
      <top>
        <color indexed="63"/>
      </top>
      <bottom style="dotted"/>
    </border>
    <border>
      <left>
        <color indexed="63"/>
      </left>
      <right style="thin"/>
      <top style="dotted"/>
      <bottom style="dotted"/>
    </border>
    <border>
      <left style="thin"/>
      <right>
        <color indexed="63"/>
      </right>
      <top style="dotted"/>
      <bottom style="double"/>
    </border>
    <border>
      <left>
        <color indexed="63"/>
      </left>
      <right>
        <color indexed="63"/>
      </right>
      <top style="dotted"/>
      <bottom style="double"/>
    </border>
    <border>
      <left style="thin"/>
      <right style="thin"/>
      <top style="dotted"/>
      <bottom style="double"/>
    </border>
    <border>
      <left>
        <color indexed="63"/>
      </left>
      <right style="thin"/>
      <top style="dotted"/>
      <bottom style="double"/>
    </border>
    <border>
      <left style="thin"/>
      <right>
        <color indexed="63"/>
      </right>
      <top>
        <color indexed="63"/>
      </top>
      <bottom>
        <color indexed="63"/>
      </bottom>
    </border>
    <border>
      <left style="medium">
        <color indexed="10"/>
      </left>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thin"/>
      <right style="medium"/>
      <top style="medium"/>
      <bottom>
        <color indexed="63"/>
      </bottom>
    </border>
    <border>
      <left>
        <color indexed="63"/>
      </left>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medium"/>
      <top style="medium"/>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medium"/>
      <top style="thin"/>
      <bottom style="thin"/>
    </border>
    <border>
      <left style="medium"/>
      <right>
        <color indexed="63"/>
      </right>
      <top style="thin"/>
      <bottom style="thin"/>
    </border>
    <border>
      <left style="thin"/>
      <right style="medium"/>
      <top style="thin"/>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otted"/>
      <right>
        <color indexed="63"/>
      </right>
      <top style="thin"/>
      <bottom style="thin"/>
    </border>
    <border>
      <left style="double"/>
      <right>
        <color indexed="63"/>
      </right>
      <top style="double"/>
      <bottom style="thin"/>
    </border>
    <border>
      <left style="thin"/>
      <right style="double"/>
      <top style="double"/>
      <bottom style="thin"/>
    </border>
    <border>
      <left style="double"/>
      <right style="dotted"/>
      <top>
        <color indexed="63"/>
      </top>
      <bottom>
        <color indexed="63"/>
      </bottom>
    </border>
    <border>
      <left style="double"/>
      <right style="dotted"/>
      <top>
        <color indexed="63"/>
      </top>
      <bottom style="double"/>
    </border>
    <border>
      <left style="thin"/>
      <right style="medium"/>
      <top>
        <color indexed="63"/>
      </top>
      <bottom style="thin"/>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style="thin"/>
    </border>
    <border>
      <left style="medium"/>
      <right style="thin"/>
      <top style="thin"/>
      <bottom style="thin"/>
    </border>
    <border>
      <left style="medium"/>
      <right style="thin"/>
      <top style="double"/>
      <bottom style="double"/>
    </border>
    <border>
      <left style="thin"/>
      <right style="medium"/>
      <top style="double"/>
      <bottom style="double"/>
    </border>
    <border>
      <left>
        <color indexed="63"/>
      </left>
      <right style="thin"/>
      <top style="double"/>
      <bottom style="double"/>
    </border>
    <border>
      <left style="thin"/>
      <right style="double"/>
      <top style="thin"/>
      <bottom style="thin"/>
    </border>
    <border>
      <left style="thin"/>
      <right style="double"/>
      <top style="thin"/>
      <bottom>
        <color indexed="63"/>
      </bottom>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medium">
        <color indexed="10"/>
      </right>
      <top>
        <color indexed="63"/>
      </top>
      <bottom>
        <color indexed="63"/>
      </bottom>
    </border>
    <border>
      <left style="medium">
        <color indexed="10"/>
      </left>
      <right>
        <color indexed="63"/>
      </right>
      <top style="medium">
        <color indexed="10"/>
      </top>
      <bottom style="medium">
        <color indexed="10"/>
      </bottom>
    </border>
    <border>
      <left>
        <color indexed="63"/>
      </left>
      <right style="medium"/>
      <top style="medium">
        <color indexed="10"/>
      </top>
      <bottom style="medium">
        <color indexed="10"/>
      </bottom>
    </border>
    <border>
      <left style="double"/>
      <right>
        <color indexed="63"/>
      </right>
      <top style="thin"/>
      <bottom>
        <color indexed="63"/>
      </bottom>
    </border>
    <border>
      <left>
        <color indexed="63"/>
      </left>
      <right style="dotted"/>
      <top style="thin"/>
      <bottom>
        <color indexed="63"/>
      </bottom>
    </border>
    <border>
      <left>
        <color indexed="63"/>
      </left>
      <right style="dotted"/>
      <top>
        <color indexed="63"/>
      </top>
      <bottom>
        <color indexed="63"/>
      </bottom>
    </border>
    <border>
      <left style="double"/>
      <right>
        <color indexed="63"/>
      </right>
      <top>
        <color indexed="63"/>
      </top>
      <bottom style="thin"/>
    </border>
    <border>
      <left>
        <color indexed="63"/>
      </left>
      <right style="dotted"/>
      <top>
        <color indexed="63"/>
      </top>
      <bottom style="thin"/>
    </border>
    <border>
      <left style="double"/>
      <right>
        <color indexed="63"/>
      </right>
      <top style="thin"/>
      <bottom style="thin"/>
    </border>
    <border>
      <left>
        <color indexed="63"/>
      </left>
      <right style="dotted"/>
      <top style="thin"/>
      <bottom style="thin"/>
    </border>
    <border>
      <left style="thin"/>
      <right style="double"/>
      <top style="thin"/>
      <bottom style="double"/>
    </border>
    <border>
      <left style="dotted"/>
      <right>
        <color indexed="63"/>
      </right>
      <top style="thin"/>
      <bottom>
        <color indexed="63"/>
      </bottom>
    </border>
    <border>
      <left style="dotted"/>
      <right>
        <color indexed="63"/>
      </right>
      <top>
        <color indexed="63"/>
      </top>
      <bottom>
        <color indexed="63"/>
      </bottom>
    </border>
    <border>
      <left style="double"/>
      <right style="thin"/>
      <top style="thin"/>
      <bottom style="thin"/>
    </border>
    <border>
      <left style="thin"/>
      <right style="double"/>
      <top>
        <color indexed="63"/>
      </top>
      <bottom>
        <color indexed="63"/>
      </bottom>
    </border>
    <border>
      <left>
        <color indexed="63"/>
      </left>
      <right>
        <color indexed="63"/>
      </right>
      <top style="thin"/>
      <bottom>
        <color indexed="63"/>
      </bottom>
    </border>
    <border>
      <left style="dotted"/>
      <right>
        <color indexed="63"/>
      </right>
      <top>
        <color indexed="63"/>
      </top>
      <bottom style="thin"/>
    </border>
    <border>
      <left style="thin"/>
      <right style="double"/>
      <top>
        <color indexed="63"/>
      </top>
      <bottom style="thin"/>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double"/>
      <right style="thin"/>
      <top style="thin"/>
      <bottom style="double"/>
    </border>
    <border>
      <left style="double"/>
      <right style="dotted"/>
      <top style="double"/>
      <bottom>
        <color indexed="63"/>
      </bottom>
    </border>
    <border>
      <left style="double"/>
      <right style="dotted"/>
      <top>
        <color indexed="63"/>
      </top>
      <bottom style="thin"/>
    </border>
    <border>
      <left style="dotted"/>
      <right>
        <color indexed="63"/>
      </right>
      <top style="thin"/>
      <bottom style="double"/>
    </border>
    <border>
      <left style="thin"/>
      <right style="thin"/>
      <top style="medium"/>
      <bottom>
        <color indexed="63"/>
      </bottom>
    </border>
    <border>
      <left style="medium"/>
      <right style="thin"/>
      <top style="medium"/>
      <bottom style="medium"/>
    </border>
    <border>
      <left style="thin"/>
      <right style="thin"/>
      <top style="medium"/>
      <bottom style="medium"/>
    </border>
    <border>
      <left style="medium"/>
      <right style="thin"/>
      <top>
        <color indexed="63"/>
      </top>
      <bottom style="medium"/>
    </border>
    <border>
      <left style="thin"/>
      <right style="thin"/>
      <top>
        <color indexed="63"/>
      </top>
      <bottom>
        <color indexed="63"/>
      </bottom>
    </border>
    <border diagonalDown="1">
      <left style="medium"/>
      <right style="medium"/>
      <top style="medium"/>
      <bottom>
        <color indexed="63"/>
      </bottom>
      <diagonal style="thin"/>
    </border>
    <border diagonalDown="1">
      <left style="medium"/>
      <right style="medium"/>
      <top>
        <color indexed="63"/>
      </top>
      <bottom>
        <color indexed="63"/>
      </bottom>
      <diagonal style="thin"/>
    </border>
    <border diagonalDown="1">
      <left style="medium"/>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color indexed="10"/>
      </left>
      <right style="thin"/>
      <top style="medium">
        <color indexed="10"/>
      </top>
      <bottom style="medium">
        <color indexed="10"/>
      </bottom>
    </border>
    <border>
      <left style="thin"/>
      <right style="thin"/>
      <top style="medium">
        <color indexed="10"/>
      </top>
      <bottom style="medium">
        <color indexed="10"/>
      </bottom>
    </border>
    <border>
      <left style="thin"/>
      <right style="medium">
        <color indexed="10"/>
      </right>
      <top style="medium">
        <color indexed="10"/>
      </top>
      <bottom style="medium">
        <color indexed="10"/>
      </bottom>
    </border>
    <border>
      <left style="medium">
        <color indexed="12"/>
      </left>
      <right style="thin"/>
      <top style="medium">
        <color indexed="12"/>
      </top>
      <bottom style="medium">
        <color indexed="12"/>
      </bottom>
    </border>
    <border>
      <left style="thin"/>
      <right style="thin"/>
      <top style="medium">
        <color indexed="12"/>
      </top>
      <bottom style="medium">
        <color indexed="12"/>
      </bottom>
    </border>
    <border>
      <left style="thin"/>
      <right style="medium">
        <color indexed="12"/>
      </right>
      <top style="medium">
        <color indexed="12"/>
      </top>
      <bottom style="medium">
        <color indexed="12"/>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5" fillId="0" borderId="0" applyNumberFormat="0" applyFill="0" applyBorder="0" applyAlignment="0" applyProtection="0"/>
  </cellStyleXfs>
  <cellXfs count="487">
    <xf numFmtId="0" fontId="0" fillId="0" borderId="0" xfId="0" applyAlignment="1">
      <alignment/>
    </xf>
    <xf numFmtId="0" fontId="53" fillId="2" borderId="1" xfId="0" applyFont="1" applyFill="1" applyBorder="1" applyAlignment="1" applyProtection="1">
      <alignment horizontal="left"/>
      <protection hidden="1"/>
    </xf>
    <xf numFmtId="0" fontId="0" fillId="2" borderId="2" xfId="0" applyFill="1" applyBorder="1" applyAlignment="1" applyProtection="1">
      <alignment horizontal="centerContinuous"/>
      <protection hidden="1"/>
    </xf>
    <xf numFmtId="0" fontId="54" fillId="2" borderId="2" xfId="0" applyFont="1" applyFill="1" applyBorder="1" applyAlignment="1" applyProtection="1">
      <alignment horizontal="centerContinuous"/>
      <protection hidden="1"/>
    </xf>
    <xf numFmtId="0" fontId="0" fillId="2" borderId="2" xfId="0" applyFill="1" applyBorder="1" applyAlignment="1" applyProtection="1">
      <alignment/>
      <protection hidden="1"/>
    </xf>
    <xf numFmtId="0" fontId="0" fillId="2" borderId="3" xfId="0" applyFill="1" applyBorder="1" applyAlignment="1" applyProtection="1">
      <alignment/>
      <protection hidden="1"/>
    </xf>
    <xf numFmtId="0" fontId="7" fillId="2" borderId="0" xfId="0" applyFont="1" applyFill="1" applyBorder="1" applyAlignment="1" applyProtection="1">
      <alignment/>
      <protection hidden="1"/>
    </xf>
    <xf numFmtId="0" fontId="0" fillId="2" borderId="0" xfId="0" applyFill="1" applyBorder="1" applyAlignment="1" applyProtection="1">
      <alignment/>
      <protection hidden="1"/>
    </xf>
    <xf numFmtId="0" fontId="0" fillId="2" borderId="4" xfId="0" applyFill="1" applyBorder="1" applyAlignment="1" applyProtection="1">
      <alignment/>
      <protection hidden="1"/>
    </xf>
    <xf numFmtId="0" fontId="7" fillId="2" borderId="3" xfId="0" applyFont="1" applyFill="1" applyBorder="1" applyAlignment="1" applyProtection="1">
      <alignment horizontal="distributed"/>
      <protection hidden="1"/>
    </xf>
    <xf numFmtId="0" fontId="0" fillId="2" borderId="0" xfId="0" applyFill="1" applyBorder="1" applyAlignment="1" applyProtection="1">
      <alignment horizontal="center"/>
      <protection hidden="1"/>
    </xf>
    <xf numFmtId="0" fontId="7" fillId="2" borderId="3" xfId="0" applyFont="1" applyFill="1" applyBorder="1" applyAlignment="1" applyProtection="1">
      <alignment horizontal="center"/>
      <protection hidden="1"/>
    </xf>
    <xf numFmtId="0" fontId="55" fillId="2" borderId="2" xfId="0" applyNumberFormat="1" applyFont="1" applyFill="1" applyBorder="1" applyAlignment="1" applyProtection="1">
      <alignment/>
      <protection hidden="1"/>
    </xf>
    <xf numFmtId="0" fontId="17" fillId="2" borderId="0" xfId="0" applyFont="1" applyFill="1" applyBorder="1" applyAlignment="1" applyProtection="1">
      <alignment/>
      <protection hidden="1"/>
    </xf>
    <xf numFmtId="0" fontId="55" fillId="2" borderId="0" xfId="0" applyNumberFormat="1" applyFont="1" applyFill="1" applyBorder="1" applyAlignment="1" applyProtection="1">
      <alignment/>
      <protection hidden="1"/>
    </xf>
    <xf numFmtId="0" fontId="42" fillId="2" borderId="0" xfId="0" applyFont="1" applyFill="1" applyBorder="1" applyAlignment="1" applyProtection="1">
      <alignment horizontal="center"/>
      <protection hidden="1"/>
    </xf>
    <xf numFmtId="38" fontId="7" fillId="2" borderId="0" xfId="17" applyFont="1" applyFill="1" applyBorder="1" applyAlignment="1" applyProtection="1">
      <alignment/>
      <protection hidden="1"/>
    </xf>
    <xf numFmtId="0" fontId="7" fillId="2" borderId="4" xfId="0" applyFont="1" applyFill="1" applyBorder="1" applyAlignment="1" applyProtection="1">
      <alignment/>
      <protection hidden="1"/>
    </xf>
    <xf numFmtId="0" fontId="7" fillId="2" borderId="3" xfId="0" applyFont="1" applyFill="1" applyBorder="1" applyAlignment="1" applyProtection="1">
      <alignment/>
      <protection hidden="1"/>
    </xf>
    <xf numFmtId="0" fontId="57" fillId="2" borderId="0" xfId="0" applyFont="1" applyFill="1" applyBorder="1" applyAlignment="1" applyProtection="1">
      <alignment/>
      <protection hidden="1"/>
    </xf>
    <xf numFmtId="0" fontId="7" fillId="2" borderId="0" xfId="0" applyFont="1" applyFill="1" applyBorder="1" applyAlignment="1" applyProtection="1">
      <alignment horizontal="right"/>
      <protection hidden="1"/>
    </xf>
    <xf numFmtId="0" fontId="0" fillId="2" borderId="5" xfId="0" applyFill="1" applyBorder="1" applyAlignment="1" applyProtection="1">
      <alignment/>
      <protection hidden="1"/>
    </xf>
    <xf numFmtId="0" fontId="0" fillId="2" borderId="6" xfId="0" applyFill="1" applyBorder="1" applyAlignment="1" applyProtection="1">
      <alignment/>
      <protection hidden="1"/>
    </xf>
    <xf numFmtId="0" fontId="0" fillId="2" borderId="7" xfId="0" applyFill="1" applyBorder="1" applyAlignment="1" applyProtection="1">
      <alignment/>
      <protection hidden="1"/>
    </xf>
    <xf numFmtId="0" fontId="0" fillId="2" borderId="1" xfId="0" applyFill="1" applyBorder="1" applyAlignment="1" applyProtection="1">
      <alignment/>
      <protection hidden="1"/>
    </xf>
    <xf numFmtId="0" fontId="53" fillId="2" borderId="2" xfId="0" applyFont="1" applyFill="1" applyBorder="1" applyAlignment="1" applyProtection="1">
      <alignment horizontal="left"/>
      <protection hidden="1"/>
    </xf>
    <xf numFmtId="0" fontId="0" fillId="2" borderId="8" xfId="0" applyFill="1" applyBorder="1" applyAlignment="1" applyProtection="1">
      <alignment/>
      <protection hidden="1"/>
    </xf>
    <xf numFmtId="38" fontId="7" fillId="2" borderId="4" xfId="17" applyFont="1" applyFill="1" applyBorder="1" applyAlignment="1" applyProtection="1">
      <alignment/>
      <protection hidden="1"/>
    </xf>
    <xf numFmtId="0" fontId="0" fillId="2" borderId="9" xfId="0" applyFill="1" applyBorder="1" applyAlignment="1" applyProtection="1">
      <alignment/>
      <protection hidden="1"/>
    </xf>
    <xf numFmtId="0" fontId="0" fillId="2" borderId="0" xfId="0" applyFill="1" applyBorder="1" applyAlignment="1" applyProtection="1">
      <alignment horizontal="right"/>
      <protection hidden="1"/>
    </xf>
    <xf numFmtId="0" fontId="0" fillId="2" borderId="0" xfId="0" applyFill="1" applyBorder="1" applyAlignment="1" applyProtection="1">
      <alignment horizontal="right" wrapText="1"/>
      <protection hidden="1"/>
    </xf>
    <xf numFmtId="0" fontId="7" fillId="2" borderId="0" xfId="0" applyFont="1" applyFill="1" applyBorder="1" applyAlignment="1" applyProtection="1">
      <alignment horizontal="center"/>
      <protection hidden="1"/>
    </xf>
    <xf numFmtId="0" fontId="0" fillId="2" borderId="0" xfId="0" applyFill="1" applyBorder="1" applyAlignment="1" applyProtection="1">
      <alignment vertical="center" wrapText="1"/>
      <protection hidden="1"/>
    </xf>
    <xf numFmtId="0" fontId="0" fillId="2" borderId="2" xfId="0" applyFill="1" applyBorder="1" applyAlignment="1" applyProtection="1">
      <alignment horizontal="right"/>
      <protection hidden="1"/>
    </xf>
    <xf numFmtId="0" fontId="52" fillId="2" borderId="0" xfId="0" applyFont="1" applyFill="1" applyBorder="1" applyAlignment="1" applyProtection="1">
      <alignment horizontal="right"/>
      <protection hidden="1"/>
    </xf>
    <xf numFmtId="0" fontId="52" fillId="0" borderId="0" xfId="0" applyFont="1" applyFill="1" applyBorder="1" applyAlignment="1">
      <alignment vertical="center" wrapText="1"/>
    </xf>
    <xf numFmtId="0" fontId="0" fillId="0" borderId="0" xfId="0" applyAlignment="1">
      <alignment vertical="center"/>
    </xf>
    <xf numFmtId="0" fontId="0" fillId="0" borderId="0" xfId="0" applyFill="1" applyAlignment="1">
      <alignment vertical="center"/>
    </xf>
    <xf numFmtId="0" fontId="51" fillId="3" borderId="1" xfId="0" applyFont="1" applyFill="1" applyBorder="1" applyAlignment="1">
      <alignment vertical="center"/>
    </xf>
    <xf numFmtId="0" fontId="7" fillId="3" borderId="3" xfId="0" applyFont="1" applyFill="1" applyBorder="1" applyAlignment="1">
      <alignment vertical="center"/>
    </xf>
    <xf numFmtId="0" fontId="66" fillId="3" borderId="3" xfId="0" applyFont="1" applyFill="1" applyBorder="1" applyAlignment="1">
      <alignment vertical="center"/>
    </xf>
    <xf numFmtId="0" fontId="52" fillId="3" borderId="3" xfId="0" applyFont="1" applyFill="1" applyBorder="1" applyAlignment="1">
      <alignment horizontal="left" vertical="center" shrinkToFit="1"/>
    </xf>
    <xf numFmtId="0" fontId="0" fillId="0" borderId="0" xfId="0" applyBorder="1" applyAlignment="1">
      <alignment vertical="center"/>
    </xf>
    <xf numFmtId="0" fontId="0" fillId="4" borderId="10" xfId="0" applyFill="1" applyBorder="1" applyAlignment="1">
      <alignment vertical="center"/>
    </xf>
    <xf numFmtId="0" fontId="0" fillId="4" borderId="11" xfId="0" applyFill="1" applyBorder="1" applyAlignment="1">
      <alignment vertical="center"/>
    </xf>
    <xf numFmtId="0" fontId="65" fillId="3" borderId="3" xfId="0" applyFont="1" applyFill="1" applyBorder="1" applyAlignment="1">
      <alignment vertical="center"/>
    </xf>
    <xf numFmtId="0" fontId="64" fillId="3" borderId="3" xfId="0" applyFont="1" applyFill="1" applyBorder="1" applyAlignment="1">
      <alignment horizontal="right" vertical="center"/>
    </xf>
    <xf numFmtId="0" fontId="0" fillId="4" borderId="12" xfId="0" applyFill="1" applyBorder="1" applyAlignment="1">
      <alignment vertical="center"/>
    </xf>
    <xf numFmtId="0" fontId="52" fillId="3" borderId="5" xfId="0" applyFont="1" applyFill="1" applyBorder="1" applyAlignment="1">
      <alignment vertical="center" shrinkToFit="1"/>
    </xf>
    <xf numFmtId="0" fontId="0" fillId="4" borderId="13" xfId="0" applyFill="1" applyBorder="1" applyAlignment="1">
      <alignment vertical="center"/>
    </xf>
    <xf numFmtId="0" fontId="17" fillId="3" borderId="3" xfId="0" applyFont="1" applyFill="1" applyBorder="1" applyAlignment="1">
      <alignment horizontal="right" vertical="center" shrinkToFit="1"/>
    </xf>
    <xf numFmtId="0" fontId="59" fillId="3" borderId="3" xfId="0" applyFont="1" applyFill="1" applyBorder="1" applyAlignment="1">
      <alignment vertical="center"/>
    </xf>
    <xf numFmtId="0" fontId="59" fillId="3" borderId="0" xfId="0" applyFont="1" applyFill="1" applyBorder="1" applyAlignment="1">
      <alignment vertical="center"/>
    </xf>
    <xf numFmtId="0" fontId="59" fillId="3" borderId="3" xfId="0" applyFont="1" applyFill="1" applyBorder="1" applyAlignment="1">
      <alignment horizontal="right" vertical="center"/>
    </xf>
    <xf numFmtId="0" fontId="60" fillId="3" borderId="3" xfId="0" applyFont="1" applyFill="1" applyBorder="1" applyAlignment="1">
      <alignment horizontal="right" vertical="center"/>
    </xf>
    <xf numFmtId="0" fontId="60" fillId="3" borderId="3" xfId="0" applyFont="1" applyFill="1" applyBorder="1" applyAlignment="1">
      <alignment vertical="center"/>
    </xf>
    <xf numFmtId="0" fontId="64" fillId="3" borderId="3" xfId="0" applyFont="1" applyFill="1" applyBorder="1" applyAlignment="1">
      <alignment vertical="center"/>
    </xf>
    <xf numFmtId="0" fontId="61" fillId="3" borderId="3" xfId="0" applyFont="1" applyFill="1" applyBorder="1" applyAlignment="1">
      <alignment horizontal="right" vertical="center"/>
    </xf>
    <xf numFmtId="0" fontId="58" fillId="3" borderId="5" xfId="0" applyFont="1" applyFill="1" applyBorder="1" applyAlignment="1">
      <alignment horizontal="right" vertical="center"/>
    </xf>
    <xf numFmtId="0" fontId="0" fillId="0" borderId="0" xfId="0" applyFont="1" applyAlignment="1">
      <alignment vertical="center"/>
    </xf>
    <xf numFmtId="0" fontId="0" fillId="0" borderId="0" xfId="0" applyFont="1" applyFill="1" applyAlignment="1">
      <alignment vertical="center"/>
    </xf>
    <xf numFmtId="0" fontId="0" fillId="3" borderId="2" xfId="0" applyFont="1" applyFill="1" applyBorder="1" applyAlignment="1">
      <alignment vertical="center"/>
    </xf>
    <xf numFmtId="0" fontId="0" fillId="3" borderId="8" xfId="0" applyFont="1" applyFill="1" applyBorder="1" applyAlignment="1">
      <alignment vertical="center"/>
    </xf>
    <xf numFmtId="0" fontId="0" fillId="0" borderId="0" xfId="0" applyFont="1" applyAlignment="1">
      <alignment vertical="center"/>
    </xf>
    <xf numFmtId="0" fontId="0" fillId="3" borderId="3" xfId="0" applyFont="1" applyFill="1" applyBorder="1" applyAlignment="1">
      <alignment vertical="center"/>
    </xf>
    <xf numFmtId="0" fontId="0" fillId="3" borderId="0" xfId="0" applyFont="1" applyFill="1" applyBorder="1" applyAlignment="1">
      <alignment vertical="center"/>
    </xf>
    <xf numFmtId="0" fontId="0" fillId="3" borderId="4" xfId="0" applyFont="1" applyFill="1" applyBorder="1" applyAlignment="1">
      <alignment vertical="center"/>
    </xf>
    <xf numFmtId="0" fontId="0" fillId="3" borderId="3" xfId="0" applyFont="1" applyFill="1" applyBorder="1" applyAlignment="1">
      <alignment vertical="center" shrinkToFit="1"/>
    </xf>
    <xf numFmtId="0" fontId="0" fillId="3" borderId="9" xfId="0" applyFont="1" applyFill="1" applyBorder="1" applyAlignment="1">
      <alignment vertical="center"/>
    </xf>
    <xf numFmtId="0" fontId="0" fillId="0" borderId="0" xfId="0" applyFont="1" applyFill="1" applyAlignment="1">
      <alignment vertical="center"/>
    </xf>
    <xf numFmtId="0" fontId="0" fillId="3" borderId="3" xfId="0" applyFont="1" applyFill="1" applyBorder="1" applyAlignment="1">
      <alignment horizontal="left" vertical="center"/>
    </xf>
    <xf numFmtId="0" fontId="0" fillId="3" borderId="3" xfId="0" applyFont="1" applyFill="1" applyBorder="1" applyAlignment="1">
      <alignment horizontal="right" vertical="center"/>
    </xf>
    <xf numFmtId="0" fontId="71" fillId="0" borderId="0" xfId="0" applyFont="1" applyAlignment="1">
      <alignment vertical="center"/>
    </xf>
    <xf numFmtId="0" fontId="0" fillId="0" borderId="0" xfId="0" applyFont="1" applyAlignment="1">
      <alignment vertical="center"/>
    </xf>
    <xf numFmtId="0" fontId="72"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73" fillId="0" borderId="0" xfId="21" applyFont="1" applyFill="1" applyBorder="1" applyAlignment="1">
      <alignment vertical="center"/>
      <protection/>
    </xf>
    <xf numFmtId="0" fontId="0" fillId="0" borderId="0" xfId="0" applyFont="1" applyBorder="1" applyAlignment="1">
      <alignment vertical="center"/>
    </xf>
    <xf numFmtId="0" fontId="0" fillId="5" borderId="14" xfId="0" applyFont="1" applyFill="1" applyBorder="1" applyAlignment="1">
      <alignment vertical="center"/>
    </xf>
    <xf numFmtId="0" fontId="0" fillId="5" borderId="10" xfId="0" applyFont="1" applyFill="1" applyBorder="1" applyAlignment="1">
      <alignment vertical="center"/>
    </xf>
    <xf numFmtId="0" fontId="0" fillId="5" borderId="0" xfId="0" applyFont="1" applyFill="1" applyBorder="1" applyAlignment="1">
      <alignment vertical="center"/>
    </xf>
    <xf numFmtId="0" fontId="0" fillId="5" borderId="11"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lignment vertical="center"/>
    </xf>
    <xf numFmtId="0" fontId="7" fillId="6" borderId="16" xfId="0" applyFont="1" applyFill="1" applyBorder="1" applyAlignment="1">
      <alignment horizontal="center" vertical="center"/>
    </xf>
    <xf numFmtId="0" fontId="0" fillId="7" borderId="17" xfId="0" applyFont="1" applyFill="1" applyBorder="1" applyAlignment="1" applyProtection="1">
      <alignment horizontal="center" vertical="center"/>
      <protection locked="0"/>
    </xf>
    <xf numFmtId="179" fontId="0" fillId="7" borderId="18" xfId="0" applyNumberFormat="1" applyFont="1" applyFill="1" applyBorder="1" applyAlignment="1" applyProtection="1">
      <alignment horizontal="center" vertical="center"/>
      <protection locked="0"/>
    </xf>
    <xf numFmtId="0" fontId="0" fillId="7" borderId="19" xfId="0" applyFont="1" applyFill="1" applyBorder="1" applyAlignment="1" applyProtection="1">
      <alignment horizontal="center" vertical="center"/>
      <protection locked="0"/>
    </xf>
    <xf numFmtId="0" fontId="0" fillId="7" borderId="19" xfId="0" applyFont="1" applyFill="1" applyBorder="1" applyAlignment="1" applyProtection="1">
      <alignment horizontal="center" vertical="center" shrinkToFit="1"/>
      <protection locked="0"/>
    </xf>
    <xf numFmtId="0" fontId="0" fillId="7" borderId="20" xfId="0" applyFont="1" applyFill="1" applyBorder="1" applyAlignment="1" applyProtection="1">
      <alignment horizontal="center" vertical="center"/>
      <protection locked="0"/>
    </xf>
    <xf numFmtId="0" fontId="0" fillId="2" borderId="0" xfId="0" applyFont="1" applyFill="1" applyBorder="1" applyAlignment="1" applyProtection="1">
      <alignment/>
      <protection hidden="1"/>
    </xf>
    <xf numFmtId="0" fontId="0" fillId="0" borderId="0" xfId="0" applyAlignment="1" applyProtection="1">
      <alignment/>
      <protection hidden="1"/>
    </xf>
    <xf numFmtId="0" fontId="7" fillId="8" borderId="1" xfId="0" applyFont="1" applyFill="1" applyBorder="1" applyAlignment="1" applyProtection="1">
      <alignment horizontal="right"/>
      <protection hidden="1"/>
    </xf>
    <xf numFmtId="0" fontId="7" fillId="8" borderId="21" xfId="0" applyFont="1" applyFill="1" applyBorder="1" applyAlignment="1" applyProtection="1">
      <alignment horizontal="right"/>
      <protection hidden="1"/>
    </xf>
    <xf numFmtId="0" fontId="0" fillId="0" borderId="0" xfId="0" applyBorder="1" applyAlignment="1" applyProtection="1">
      <alignment/>
      <protection hidden="1"/>
    </xf>
    <xf numFmtId="0" fontId="0" fillId="0" borderId="2" xfId="0" applyBorder="1" applyAlignment="1" applyProtection="1">
      <alignment/>
      <protection hidden="1"/>
    </xf>
    <xf numFmtId="0" fontId="51" fillId="0" borderId="0" xfId="0" applyFont="1" applyAlignment="1" applyProtection="1">
      <alignment/>
      <protection hidden="1"/>
    </xf>
    <xf numFmtId="176" fontId="0" fillId="0" borderId="0" xfId="0" applyNumberFormat="1" applyBorder="1" applyAlignment="1" applyProtection="1">
      <alignment/>
      <protection hidden="1"/>
    </xf>
    <xf numFmtId="180" fontId="0" fillId="0" borderId="0" xfId="0" applyNumberFormat="1" applyBorder="1" applyAlignment="1" applyProtection="1">
      <alignment/>
      <protection hidden="1"/>
    </xf>
    <xf numFmtId="0" fontId="0" fillId="0" borderId="22"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9" borderId="23" xfId="0" applyFill="1" applyBorder="1" applyAlignment="1" applyProtection="1">
      <alignment/>
      <protection hidden="1"/>
    </xf>
    <xf numFmtId="176" fontId="0" fillId="0" borderId="24" xfId="0" applyNumberFormat="1" applyBorder="1" applyAlignment="1" applyProtection="1">
      <alignment/>
      <protection hidden="1"/>
    </xf>
    <xf numFmtId="180" fontId="0" fillId="0" borderId="17" xfId="0" applyNumberFormat="1" applyFill="1" applyBorder="1" applyAlignment="1" applyProtection="1">
      <alignment/>
      <protection hidden="1"/>
    </xf>
    <xf numFmtId="0" fontId="74" fillId="0" borderId="0" xfId="0" applyFont="1" applyFill="1" applyAlignment="1" applyProtection="1">
      <alignment/>
      <protection hidden="1"/>
    </xf>
    <xf numFmtId="0" fontId="0" fillId="0" borderId="2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0" fillId="0" borderId="28" xfId="0" applyBorder="1" applyAlignment="1" applyProtection="1">
      <alignment/>
      <protection hidden="1"/>
    </xf>
    <xf numFmtId="176" fontId="0" fillId="0" borderId="1" xfId="0" applyNumberFormat="1" applyBorder="1" applyAlignment="1" applyProtection="1">
      <alignment/>
      <protection hidden="1"/>
    </xf>
    <xf numFmtId="176" fontId="0" fillId="0" borderId="29" xfId="0" applyNumberFormat="1" applyFill="1" applyBorder="1" applyAlignment="1" applyProtection="1">
      <alignment/>
      <protection hidden="1"/>
    </xf>
    <xf numFmtId="0" fontId="0" fillId="0" borderId="6" xfId="0" applyBorder="1" applyAlignment="1" applyProtection="1">
      <alignment/>
      <protection hidden="1"/>
    </xf>
    <xf numFmtId="176" fontId="0" fillId="0" borderId="30" xfId="0" applyNumberFormat="1" applyBorder="1" applyAlignment="1" applyProtection="1">
      <alignment/>
      <protection hidden="1"/>
    </xf>
    <xf numFmtId="180" fontId="74" fillId="0" borderId="31" xfId="0" applyNumberFormat="1" applyFont="1" applyFill="1" applyBorder="1" applyAlignment="1" applyProtection="1">
      <alignment/>
      <protection hidden="1"/>
    </xf>
    <xf numFmtId="176" fontId="0" fillId="0" borderId="32" xfId="0" applyNumberFormat="1" applyBorder="1" applyAlignment="1" applyProtection="1">
      <alignment/>
      <protection hidden="1"/>
    </xf>
    <xf numFmtId="180" fontId="74" fillId="0" borderId="33" xfId="0" applyNumberFormat="1" applyFont="1" applyFill="1" applyBorder="1" applyAlignment="1" applyProtection="1">
      <alignment/>
      <protection hidden="1"/>
    </xf>
    <xf numFmtId="0" fontId="0" fillId="0" borderId="0" xfId="19" applyNumberFormat="1" applyFont="1" applyFill="1" applyBorder="1" applyAlignment="1" applyProtection="1">
      <alignment/>
      <protection hidden="1"/>
    </xf>
    <xf numFmtId="183" fontId="0" fillId="9" borderId="17" xfId="0" applyNumberFormat="1" applyFill="1" applyBorder="1" applyAlignment="1" applyProtection="1">
      <alignment/>
      <protection hidden="1"/>
    </xf>
    <xf numFmtId="176" fontId="0" fillId="0" borderId="0" xfId="0" applyNumberFormat="1" applyFill="1" applyBorder="1" applyAlignment="1" applyProtection="1">
      <alignment/>
      <protection hidden="1"/>
    </xf>
    <xf numFmtId="180" fontId="0" fillId="0" borderId="0" xfId="0" applyNumberFormat="1" applyFill="1" applyBorder="1" applyAlignment="1" applyProtection="1">
      <alignment/>
      <protection hidden="1"/>
    </xf>
    <xf numFmtId="176" fontId="0" fillId="9" borderId="17" xfId="0" applyNumberFormat="1" applyFill="1" applyBorder="1" applyAlignment="1" applyProtection="1">
      <alignment/>
      <protection hidden="1"/>
    </xf>
    <xf numFmtId="179" fontId="0" fillId="9" borderId="17" xfId="0" applyNumberFormat="1" applyFill="1" applyBorder="1" applyAlignment="1" applyProtection="1">
      <alignment/>
      <protection hidden="1"/>
    </xf>
    <xf numFmtId="180" fontId="0" fillId="9" borderId="17" xfId="0" applyNumberFormat="1" applyFill="1" applyBorder="1" applyAlignment="1" applyProtection="1">
      <alignment/>
      <protection hidden="1"/>
    </xf>
    <xf numFmtId="0" fontId="0" fillId="0" borderId="0" xfId="21" applyProtection="1">
      <alignment vertical="center"/>
      <protection hidden="1"/>
    </xf>
    <xf numFmtId="0" fontId="7" fillId="0" borderId="34" xfId="21" applyFont="1" applyBorder="1" applyAlignment="1" applyProtection="1">
      <alignment horizontal="center" vertical="center"/>
      <protection hidden="1"/>
    </xf>
    <xf numFmtId="0" fontId="9" fillId="0" borderId="0" xfId="21" applyFont="1" applyProtection="1">
      <alignment vertical="center"/>
      <protection hidden="1"/>
    </xf>
    <xf numFmtId="0" fontId="7" fillId="0" borderId="0" xfId="21" applyFont="1" applyProtection="1">
      <alignment vertical="center"/>
      <protection hidden="1"/>
    </xf>
    <xf numFmtId="0" fontId="14" fillId="0" borderId="35" xfId="21" applyFont="1" applyBorder="1" applyAlignment="1" applyProtection="1">
      <alignment horizontal="center" vertical="center" wrapText="1"/>
      <protection hidden="1"/>
    </xf>
    <xf numFmtId="0" fontId="15" fillId="0" borderId="35" xfId="21" applyFont="1" applyBorder="1" applyAlignment="1" applyProtection="1">
      <alignment horizontal="center" vertical="center" wrapText="1"/>
      <protection hidden="1"/>
    </xf>
    <xf numFmtId="0" fontId="16" fillId="0" borderId="0" xfId="21" applyFont="1" applyProtection="1">
      <alignment vertical="center"/>
      <protection hidden="1"/>
    </xf>
    <xf numFmtId="0" fontId="17" fillId="0" borderId="0" xfId="21" applyFont="1" applyProtection="1">
      <alignment vertical="center"/>
      <protection hidden="1"/>
    </xf>
    <xf numFmtId="0" fontId="8" fillId="0" borderId="0" xfId="21" applyFont="1" applyBorder="1" applyProtection="1">
      <alignment vertical="center"/>
      <protection hidden="1"/>
    </xf>
    <xf numFmtId="0" fontId="11" fillId="0" borderId="36" xfId="21" applyFont="1" applyBorder="1" applyProtection="1">
      <alignment vertical="center"/>
      <protection hidden="1"/>
    </xf>
    <xf numFmtId="0" fontId="7" fillId="0" borderId="37" xfId="21" applyFont="1" applyBorder="1" applyProtection="1">
      <alignment vertical="center"/>
      <protection hidden="1"/>
    </xf>
    <xf numFmtId="0" fontId="7" fillId="0" borderId="35" xfId="21" applyFont="1" applyBorder="1" applyAlignment="1" applyProtection="1">
      <alignment horizontal="right" vertical="center" indent="1"/>
      <protection hidden="1"/>
    </xf>
    <xf numFmtId="0" fontId="7" fillId="0" borderId="38" xfId="21" applyFont="1" applyBorder="1" applyAlignment="1" applyProtection="1">
      <alignment horizontal="right" vertical="center" indent="1"/>
      <protection hidden="1"/>
    </xf>
    <xf numFmtId="0" fontId="20" fillId="0" borderId="0" xfId="21" applyFont="1" applyProtection="1">
      <alignment vertical="center"/>
      <protection hidden="1"/>
    </xf>
    <xf numFmtId="0" fontId="7" fillId="0" borderId="39" xfId="21" applyFont="1" applyBorder="1" applyAlignment="1" applyProtection="1">
      <alignment horizontal="right" vertical="center" indent="1"/>
      <protection hidden="1"/>
    </xf>
    <xf numFmtId="0" fontId="7" fillId="0" borderId="40" xfId="21" applyFont="1" applyBorder="1" applyAlignment="1" applyProtection="1">
      <alignment horizontal="right" vertical="center" indent="1"/>
      <protection hidden="1"/>
    </xf>
    <xf numFmtId="0" fontId="8" fillId="0" borderId="0" xfId="21" applyFont="1" applyBorder="1" applyAlignment="1" applyProtection="1">
      <alignment horizontal="left" vertical="center"/>
      <protection hidden="1"/>
    </xf>
    <xf numFmtId="0" fontId="22" fillId="0" borderId="0" xfId="21" applyFont="1" applyBorder="1" applyAlignment="1" applyProtection="1">
      <alignment horizontal="left" vertical="center"/>
      <protection hidden="1"/>
    </xf>
    <xf numFmtId="0" fontId="23" fillId="0" borderId="0" xfId="21" applyFont="1" applyAlignment="1" applyProtection="1">
      <alignment horizontal="center" vertical="center"/>
      <protection hidden="1"/>
    </xf>
    <xf numFmtId="0" fontId="21" fillId="0" borderId="0" xfId="21" applyFont="1" applyBorder="1" applyAlignment="1" applyProtection="1">
      <alignment horizontal="left" vertical="center"/>
      <protection hidden="1"/>
    </xf>
    <xf numFmtId="0" fontId="11" fillId="0" borderId="41" xfId="21" applyFont="1" applyBorder="1" applyProtection="1">
      <alignment vertical="center"/>
      <protection hidden="1"/>
    </xf>
    <xf numFmtId="0" fontId="7" fillId="0" borderId="42" xfId="21" applyFont="1" applyBorder="1" applyProtection="1">
      <alignment vertical="center"/>
      <protection hidden="1"/>
    </xf>
    <xf numFmtId="0" fontId="7" fillId="0" borderId="43" xfId="21" applyFont="1" applyBorder="1" applyAlignment="1" applyProtection="1">
      <alignment horizontal="right" vertical="center" indent="1"/>
      <protection hidden="1"/>
    </xf>
    <xf numFmtId="0" fontId="7" fillId="0" borderId="44" xfId="21" applyFont="1" applyBorder="1" applyAlignment="1" applyProtection="1">
      <alignment horizontal="right" vertical="center" indent="1"/>
      <protection hidden="1"/>
    </xf>
    <xf numFmtId="0" fontId="8" fillId="0" borderId="0" xfId="21" applyFont="1" applyBorder="1" applyAlignment="1" applyProtection="1">
      <alignment horizontal="center" vertical="center"/>
      <protection hidden="1"/>
    </xf>
    <xf numFmtId="0" fontId="26" fillId="0" borderId="0" xfId="21" applyFont="1" applyBorder="1" applyAlignment="1" applyProtection="1">
      <alignment horizontal="right" vertical="center"/>
      <protection hidden="1"/>
    </xf>
    <xf numFmtId="0" fontId="8" fillId="10" borderId="45" xfId="21" applyFont="1" applyFill="1" applyBorder="1" applyAlignment="1" applyProtection="1">
      <alignment horizontal="right" vertical="center"/>
      <protection hidden="1"/>
    </xf>
    <xf numFmtId="0" fontId="11" fillId="0" borderId="46" xfId="21" applyFont="1" applyBorder="1" applyProtection="1">
      <alignment vertical="center"/>
      <protection hidden="1"/>
    </xf>
    <xf numFmtId="0" fontId="7" fillId="0" borderId="47" xfId="21" applyFont="1" applyBorder="1" applyProtection="1">
      <alignment vertical="center"/>
      <protection hidden="1"/>
    </xf>
    <xf numFmtId="0" fontId="7" fillId="0" borderId="48" xfId="21" applyFont="1" applyBorder="1" applyAlignment="1" applyProtection="1">
      <alignment horizontal="right" vertical="center" indent="1"/>
      <protection hidden="1"/>
    </xf>
    <xf numFmtId="0" fontId="29" fillId="0" borderId="0" xfId="21" applyFont="1" applyAlignment="1" applyProtection="1">
      <alignment horizontal="center" vertical="center"/>
      <protection hidden="1"/>
    </xf>
    <xf numFmtId="0" fontId="30" fillId="0" borderId="0" xfId="21" applyFont="1" applyAlignment="1" applyProtection="1">
      <alignment horizontal="right" vertical="center"/>
      <protection hidden="1"/>
    </xf>
    <xf numFmtId="0" fontId="33" fillId="0" borderId="0" xfId="21" applyFont="1" applyBorder="1" applyAlignment="1" applyProtection="1">
      <alignment horizontal="left" vertical="center"/>
      <protection hidden="1"/>
    </xf>
    <xf numFmtId="0" fontId="11" fillId="0" borderId="49" xfId="21" applyFont="1" applyBorder="1" applyProtection="1">
      <alignment vertical="center"/>
      <protection hidden="1"/>
    </xf>
    <xf numFmtId="0" fontId="7" fillId="0" borderId="50" xfId="21" applyFont="1" applyBorder="1" applyProtection="1">
      <alignment vertical="center"/>
      <protection hidden="1"/>
    </xf>
    <xf numFmtId="0" fontId="7" fillId="0" borderId="51" xfId="21" applyFont="1" applyBorder="1" applyAlignment="1" applyProtection="1">
      <alignment horizontal="right" vertical="center" indent="1"/>
      <protection hidden="1"/>
    </xf>
    <xf numFmtId="0" fontId="7" fillId="0" borderId="52" xfId="21" applyFont="1" applyBorder="1" applyAlignment="1" applyProtection="1">
      <alignment horizontal="right" vertical="center" indent="1"/>
      <protection hidden="1"/>
    </xf>
    <xf numFmtId="0" fontId="23" fillId="0" borderId="0" xfId="21" applyFont="1" applyAlignment="1" applyProtection="1">
      <alignment horizontal="center" vertical="center" shrinkToFit="1"/>
      <protection hidden="1"/>
    </xf>
    <xf numFmtId="0" fontId="34" fillId="0" borderId="0" xfId="21" applyFont="1" applyBorder="1" applyAlignment="1" applyProtection="1">
      <alignment horizontal="right" vertical="center"/>
      <protection hidden="1"/>
    </xf>
    <xf numFmtId="0" fontId="8" fillId="10" borderId="45" xfId="21" applyFont="1" applyFill="1" applyBorder="1" applyAlignment="1" applyProtection="1">
      <alignment horizontal="right" vertical="center" shrinkToFit="1"/>
      <protection hidden="1"/>
    </xf>
    <xf numFmtId="0" fontId="30" fillId="0" borderId="0" xfId="21" applyFont="1" applyAlignment="1" applyProtection="1">
      <alignment horizontal="right" vertical="center" shrinkToFit="1"/>
      <protection hidden="1"/>
    </xf>
    <xf numFmtId="0" fontId="23" fillId="0" borderId="0" xfId="21" applyFont="1" applyFill="1" applyBorder="1" applyAlignment="1" applyProtection="1">
      <alignment horizontal="center" vertical="center" shrinkToFit="1"/>
      <protection hidden="1"/>
    </xf>
    <xf numFmtId="0" fontId="23" fillId="0" borderId="0" xfId="21" applyFont="1" applyFill="1" applyBorder="1" applyAlignment="1" applyProtection="1">
      <alignment vertical="center" shrinkToFit="1"/>
      <protection hidden="1"/>
    </xf>
    <xf numFmtId="0" fontId="34" fillId="0" borderId="0" xfId="21" applyFont="1" applyAlignment="1" applyProtection="1">
      <alignment horizontal="right" vertical="center"/>
      <protection hidden="1"/>
    </xf>
    <xf numFmtId="0" fontId="8" fillId="0" borderId="0" xfId="21" applyFont="1" applyProtection="1">
      <alignment vertical="center"/>
      <protection hidden="1"/>
    </xf>
    <xf numFmtId="0" fontId="23" fillId="0" borderId="0" xfId="21" applyFont="1" applyFill="1" applyBorder="1" applyAlignment="1" applyProtection="1">
      <alignment horizontal="left" vertical="center" shrinkToFit="1"/>
      <protection hidden="1"/>
    </xf>
    <xf numFmtId="0" fontId="36" fillId="0" borderId="0" xfId="21" applyFont="1" applyAlignment="1" applyProtection="1">
      <alignment horizontal="right" vertical="center"/>
      <protection hidden="1"/>
    </xf>
    <xf numFmtId="0" fontId="33" fillId="0" borderId="0" xfId="21" applyFont="1" applyProtection="1">
      <alignment vertical="center"/>
      <protection hidden="1"/>
    </xf>
    <xf numFmtId="0" fontId="37" fillId="0" borderId="0" xfId="21" applyFont="1" applyFill="1" applyBorder="1" applyAlignment="1" applyProtection="1">
      <alignment horizontal="left" vertical="center" shrinkToFit="1"/>
      <protection hidden="1"/>
    </xf>
    <xf numFmtId="0" fontId="38" fillId="0" borderId="0" xfId="21" applyFont="1" applyProtection="1">
      <alignment vertical="center"/>
      <protection hidden="1"/>
    </xf>
    <xf numFmtId="0" fontId="37" fillId="0" borderId="0" xfId="21" applyFont="1" applyAlignment="1" applyProtection="1">
      <alignment horizontal="right" vertical="center"/>
      <protection hidden="1"/>
    </xf>
    <xf numFmtId="0" fontId="39" fillId="0" borderId="0" xfId="21" applyFont="1" applyAlignment="1" applyProtection="1">
      <alignment horizontal="right" vertical="center"/>
      <protection hidden="1"/>
    </xf>
    <xf numFmtId="0" fontId="40" fillId="0" borderId="0" xfId="21" applyFont="1" applyProtection="1">
      <alignment vertical="center"/>
      <protection hidden="1"/>
    </xf>
    <xf numFmtId="0" fontId="37" fillId="0" borderId="0" xfId="21" applyFont="1" applyBorder="1" applyAlignment="1" applyProtection="1">
      <alignment horizontal="right" vertical="center"/>
      <protection hidden="1"/>
    </xf>
    <xf numFmtId="0" fontId="8" fillId="0" borderId="1" xfId="21" applyFont="1" applyBorder="1" applyProtection="1">
      <alignment vertical="center"/>
      <protection hidden="1"/>
    </xf>
    <xf numFmtId="0" fontId="22" fillId="0" borderId="2" xfId="21" applyFont="1" applyBorder="1" applyProtection="1">
      <alignment vertical="center"/>
      <protection hidden="1"/>
    </xf>
    <xf numFmtId="0" fontId="22" fillId="0" borderId="8" xfId="21" applyFont="1" applyBorder="1" applyProtection="1">
      <alignment vertical="center"/>
      <protection hidden="1"/>
    </xf>
    <xf numFmtId="0" fontId="11" fillId="0" borderId="53" xfId="21" applyFont="1" applyBorder="1" applyProtection="1">
      <alignment vertical="center"/>
      <protection hidden="1"/>
    </xf>
    <xf numFmtId="0" fontId="7" fillId="0" borderId="54" xfId="21" applyFont="1" applyBorder="1" applyProtection="1">
      <alignment vertical="center"/>
      <protection hidden="1"/>
    </xf>
    <xf numFmtId="0" fontId="7" fillId="0" borderId="55" xfId="21" applyFont="1" applyBorder="1" applyAlignment="1" applyProtection="1">
      <alignment horizontal="right" vertical="center" indent="1"/>
      <protection hidden="1"/>
    </xf>
    <xf numFmtId="0" fontId="7" fillId="0" borderId="56" xfId="21" applyFont="1" applyBorder="1" applyAlignment="1" applyProtection="1">
      <alignment horizontal="right" vertical="center" indent="1"/>
      <protection hidden="1"/>
    </xf>
    <xf numFmtId="0" fontId="22" fillId="0" borderId="3" xfId="21" applyFont="1" applyBorder="1" applyProtection="1">
      <alignment vertical="center"/>
      <protection hidden="1"/>
    </xf>
    <xf numFmtId="0" fontId="22" fillId="0" borderId="0" xfId="21" applyFont="1" applyBorder="1" applyProtection="1">
      <alignment vertical="center"/>
      <protection hidden="1"/>
    </xf>
    <xf numFmtId="0" fontId="22" fillId="0" borderId="0" xfId="21" applyNumberFormat="1" applyFont="1" applyBorder="1" applyProtection="1">
      <alignment vertical="center"/>
      <protection hidden="1"/>
    </xf>
    <xf numFmtId="0" fontId="22" fillId="0" borderId="4" xfId="21" applyFont="1" applyBorder="1" applyProtection="1">
      <alignment vertical="center"/>
      <protection hidden="1"/>
    </xf>
    <xf numFmtId="0" fontId="42" fillId="0" borderId="35" xfId="21" applyFont="1" applyBorder="1" applyAlignment="1" applyProtection="1">
      <alignment horizontal="right" vertical="center" indent="1"/>
      <protection hidden="1"/>
    </xf>
    <xf numFmtId="0" fontId="8" fillId="4" borderId="17" xfId="21" applyFont="1" applyFill="1" applyBorder="1" applyAlignment="1" applyProtection="1">
      <alignment vertical="center" shrinkToFit="1"/>
      <protection hidden="1"/>
    </xf>
    <xf numFmtId="0" fontId="42" fillId="0" borderId="39" xfId="21" applyFont="1" applyBorder="1" applyAlignment="1" applyProtection="1">
      <alignment horizontal="right" vertical="center" indent="1"/>
      <protection hidden="1"/>
    </xf>
    <xf numFmtId="0" fontId="8" fillId="4" borderId="17" xfId="21" applyFont="1" applyFill="1" applyBorder="1" applyAlignment="1" applyProtection="1">
      <alignment horizontal="right" vertical="center" shrinkToFit="1"/>
      <protection hidden="1"/>
    </xf>
    <xf numFmtId="0" fontId="8" fillId="2" borderId="39" xfId="21" applyFont="1" applyFill="1" applyBorder="1" applyAlignment="1" applyProtection="1">
      <alignment horizontal="right" vertical="center" shrinkToFit="1"/>
      <protection hidden="1"/>
    </xf>
    <xf numFmtId="0" fontId="22" fillId="0" borderId="5" xfId="21" applyFont="1" applyBorder="1" applyProtection="1">
      <alignment vertical="center"/>
      <protection hidden="1"/>
    </xf>
    <xf numFmtId="0" fontId="22" fillId="0" borderId="6" xfId="21" applyFont="1" applyBorder="1" applyProtection="1">
      <alignment vertical="center"/>
      <protection hidden="1"/>
    </xf>
    <xf numFmtId="0" fontId="22" fillId="0" borderId="9" xfId="21" applyFont="1" applyBorder="1" applyProtection="1">
      <alignment vertical="center"/>
      <protection hidden="1"/>
    </xf>
    <xf numFmtId="0" fontId="11" fillId="0" borderId="0" xfId="21" applyFont="1" applyProtection="1">
      <alignment vertical="center"/>
      <protection hidden="1"/>
    </xf>
    <xf numFmtId="0" fontId="7" fillId="0" borderId="0" xfId="21" applyFont="1" applyAlignment="1" applyProtection="1">
      <alignment horizontal="center"/>
      <protection hidden="1"/>
    </xf>
    <xf numFmtId="0" fontId="7" fillId="0" borderId="0" xfId="21" applyFont="1" applyAlignment="1" applyProtection="1">
      <alignment vertical="top"/>
      <protection hidden="1"/>
    </xf>
    <xf numFmtId="0" fontId="11" fillId="0" borderId="36" xfId="21" applyFont="1" applyFill="1" applyBorder="1" applyProtection="1">
      <alignment vertical="center"/>
      <protection hidden="1"/>
    </xf>
    <xf numFmtId="0" fontId="7" fillId="0" borderId="57" xfId="21" applyFont="1" applyBorder="1" applyProtection="1">
      <alignment vertical="center"/>
      <protection hidden="1"/>
    </xf>
    <xf numFmtId="0" fontId="7" fillId="0" borderId="0" xfId="21" applyFont="1" applyBorder="1" applyProtection="1">
      <alignment vertical="center"/>
      <protection hidden="1"/>
    </xf>
    <xf numFmtId="0" fontId="8" fillId="11" borderId="39" xfId="21" applyFont="1" applyFill="1" applyBorder="1" applyAlignment="1" applyProtection="1">
      <alignment horizontal="right" vertical="center" shrinkToFit="1"/>
      <protection hidden="1"/>
    </xf>
    <xf numFmtId="0" fontId="7" fillId="0" borderId="0" xfId="21" applyFont="1" applyAlignment="1" applyProtection="1">
      <alignment horizontal="center" vertical="center"/>
      <protection hidden="1"/>
    </xf>
    <xf numFmtId="0" fontId="11" fillId="0" borderId="39" xfId="21" applyFont="1" applyBorder="1" applyProtection="1">
      <alignment vertical="center"/>
      <protection hidden="1"/>
    </xf>
    <xf numFmtId="0" fontId="7" fillId="0" borderId="57" xfId="21" applyFont="1" applyFill="1" applyBorder="1" applyProtection="1">
      <alignment vertical="center"/>
      <protection hidden="1"/>
    </xf>
    <xf numFmtId="176" fontId="7" fillId="0" borderId="0" xfId="21" applyNumberFormat="1" applyFont="1" applyProtection="1">
      <alignment vertical="center"/>
      <protection hidden="1"/>
    </xf>
    <xf numFmtId="177" fontId="7" fillId="0" borderId="0" xfId="21" applyNumberFormat="1" applyFont="1" applyProtection="1">
      <alignment vertical="center"/>
      <protection hidden="1"/>
    </xf>
    <xf numFmtId="180" fontId="7" fillId="0" borderId="0" xfId="21" applyNumberFormat="1" applyFont="1" applyProtection="1">
      <alignment vertical="center"/>
      <protection hidden="1"/>
    </xf>
    <xf numFmtId="0" fontId="9" fillId="0" borderId="36" xfId="21" applyFont="1" applyBorder="1" applyProtection="1">
      <alignment vertical="center"/>
      <protection hidden="1"/>
    </xf>
    <xf numFmtId="0" fontId="7" fillId="0" borderId="40" xfId="21" applyFont="1" applyBorder="1" applyProtection="1">
      <alignment vertical="center"/>
      <protection hidden="1"/>
    </xf>
    <xf numFmtId="0" fontId="46" fillId="0" borderId="0" xfId="21" applyFont="1" applyProtection="1">
      <alignment vertical="center"/>
      <protection hidden="1"/>
    </xf>
    <xf numFmtId="0" fontId="0" fillId="0" borderId="40" xfId="21" applyBorder="1" applyProtection="1">
      <alignment vertical="center"/>
      <protection hidden="1"/>
    </xf>
    <xf numFmtId="0" fontId="7" fillId="0" borderId="6" xfId="21" applyFont="1" applyBorder="1" applyAlignment="1" applyProtection="1">
      <alignment horizontal="center" vertical="center"/>
      <protection hidden="1"/>
    </xf>
    <xf numFmtId="0" fontId="7" fillId="0" borderId="1" xfId="21" applyFont="1" applyBorder="1" applyAlignment="1" applyProtection="1">
      <alignment horizontal="center" vertical="center"/>
      <protection hidden="1"/>
    </xf>
    <xf numFmtId="0" fontId="7" fillId="0" borderId="8" xfId="21" applyFont="1" applyBorder="1" applyAlignment="1" applyProtection="1">
      <alignment horizontal="center" vertical="center"/>
      <protection hidden="1"/>
    </xf>
    <xf numFmtId="0" fontId="7" fillId="0" borderId="3" xfId="21" applyFont="1" applyBorder="1" applyAlignment="1" applyProtection="1">
      <alignment horizontal="center" vertical="center"/>
      <protection hidden="1"/>
    </xf>
    <xf numFmtId="0" fontId="7" fillId="0" borderId="4" xfId="21" applyFont="1" applyBorder="1" applyAlignment="1" applyProtection="1">
      <alignment horizontal="center" vertical="center"/>
      <protection hidden="1"/>
    </xf>
    <xf numFmtId="0" fontId="7" fillId="0" borderId="5" xfId="21" applyFont="1" applyBorder="1" applyAlignment="1" applyProtection="1">
      <alignment horizontal="center" vertical="center"/>
      <protection hidden="1"/>
    </xf>
    <xf numFmtId="0" fontId="7" fillId="0" borderId="9" xfId="21" applyFont="1" applyBorder="1" applyAlignment="1" applyProtection="1">
      <alignment horizontal="center" vertical="center"/>
      <protection hidden="1"/>
    </xf>
    <xf numFmtId="180" fontId="7" fillId="0" borderId="4" xfId="21" applyNumberFormat="1" applyFont="1" applyBorder="1" applyAlignment="1" applyProtection="1">
      <alignment horizontal="center" vertical="center"/>
      <protection hidden="1"/>
    </xf>
    <xf numFmtId="180" fontId="7" fillId="0" borderId="9" xfId="21" applyNumberFormat="1" applyFont="1" applyBorder="1" applyAlignment="1" applyProtection="1">
      <alignment horizontal="center" vertical="center"/>
      <protection hidden="1"/>
    </xf>
    <xf numFmtId="0" fontId="0" fillId="0" borderId="0" xfId="21" applyAlignment="1" applyProtection="1">
      <alignment horizontal="right" vertical="center"/>
      <protection hidden="1"/>
    </xf>
    <xf numFmtId="0" fontId="0" fillId="0" borderId="58" xfId="21" applyBorder="1" applyAlignment="1" applyProtection="1">
      <alignment vertical="center"/>
      <protection hidden="1"/>
    </xf>
    <xf numFmtId="0" fontId="0" fillId="0" borderId="0" xfId="21" applyBorder="1" applyAlignment="1" applyProtection="1">
      <alignment vertical="center"/>
      <protection hidden="1"/>
    </xf>
    <xf numFmtId="0" fontId="0" fillId="0" borderId="0" xfId="21" applyFont="1" applyBorder="1" applyProtection="1">
      <alignment vertical="center"/>
      <protection hidden="1"/>
    </xf>
    <xf numFmtId="0" fontId="8" fillId="0" borderId="3" xfId="21" applyFont="1" applyBorder="1" applyProtection="1">
      <alignment vertical="center"/>
      <protection hidden="1"/>
    </xf>
    <xf numFmtId="0" fontId="0" fillId="0" borderId="0" xfId="21" applyBorder="1" applyProtection="1">
      <alignment vertical="center"/>
      <protection hidden="1"/>
    </xf>
    <xf numFmtId="0" fontId="0" fillId="0" borderId="4" xfId="21" applyBorder="1" applyProtection="1">
      <alignment vertical="center"/>
      <protection hidden="1"/>
    </xf>
    <xf numFmtId="0" fontId="7" fillId="0" borderId="3" xfId="21" applyFont="1" applyBorder="1" applyProtection="1">
      <alignment vertical="center"/>
      <protection hidden="1"/>
    </xf>
    <xf numFmtId="0" fontId="7" fillId="2" borderId="39" xfId="21" applyFont="1" applyFill="1" applyBorder="1" applyAlignment="1" applyProtection="1">
      <alignment horizontal="right" vertical="center" shrinkToFit="1"/>
      <protection hidden="1"/>
    </xf>
    <xf numFmtId="0" fontId="7" fillId="0" borderId="0" xfId="21" applyFont="1" applyFill="1" applyProtection="1">
      <alignment vertical="center"/>
      <protection hidden="1"/>
    </xf>
    <xf numFmtId="179" fontId="7" fillId="0" borderId="0" xfId="21" applyNumberFormat="1" applyFont="1" applyFill="1" applyProtection="1">
      <alignment vertical="center"/>
      <protection hidden="1"/>
    </xf>
    <xf numFmtId="177" fontId="7" fillId="0" borderId="0" xfId="21" applyNumberFormat="1" applyFont="1" applyFill="1" applyProtection="1">
      <alignment vertical="center"/>
      <protection hidden="1"/>
    </xf>
    <xf numFmtId="0" fontId="7" fillId="0" borderId="2" xfId="21" applyFont="1" applyBorder="1" applyProtection="1">
      <alignment vertical="center"/>
      <protection hidden="1"/>
    </xf>
    <xf numFmtId="0" fontId="0" fillId="0" borderId="2" xfId="21" applyBorder="1" applyProtection="1">
      <alignment vertical="center"/>
      <protection hidden="1"/>
    </xf>
    <xf numFmtId="0" fontId="0" fillId="0" borderId="8" xfId="21" applyBorder="1" applyProtection="1">
      <alignment vertical="center"/>
      <protection hidden="1"/>
    </xf>
    <xf numFmtId="0" fontId="7" fillId="0" borderId="5" xfId="21" applyFont="1" applyBorder="1" applyProtection="1">
      <alignment vertical="center"/>
      <protection hidden="1"/>
    </xf>
    <xf numFmtId="0" fontId="7" fillId="0" borderId="6" xfId="21" applyFont="1" applyBorder="1" applyProtection="1">
      <alignment vertical="center"/>
      <protection hidden="1"/>
    </xf>
    <xf numFmtId="0" fontId="0" fillId="0" borderId="6" xfId="21" applyBorder="1" applyProtection="1">
      <alignment vertical="center"/>
      <protection hidden="1"/>
    </xf>
    <xf numFmtId="0" fontId="0" fillId="0" borderId="9" xfId="21" applyBorder="1" applyProtection="1">
      <alignment vertical="center"/>
      <protection hidden="1"/>
    </xf>
    <xf numFmtId="0" fontId="11" fillId="0" borderId="40" xfId="21" applyFont="1" applyBorder="1" applyProtection="1">
      <alignment vertical="center"/>
      <protection hidden="1"/>
    </xf>
    <xf numFmtId="0" fontId="11" fillId="0" borderId="0" xfId="21" applyFont="1" applyBorder="1" applyProtection="1">
      <alignment vertical="center"/>
      <protection hidden="1"/>
    </xf>
    <xf numFmtId="0" fontId="67" fillId="0" borderId="0" xfId="0" applyFont="1" applyFill="1" applyAlignment="1" applyProtection="1">
      <alignment horizontal="center" vertical="center"/>
      <protection hidden="1"/>
    </xf>
    <xf numFmtId="0" fontId="67" fillId="0" borderId="0" xfId="0" applyFont="1" applyFill="1" applyAlignment="1" applyProtection="1">
      <alignment vertical="center"/>
      <protection hidden="1"/>
    </xf>
    <xf numFmtId="0" fontId="67" fillId="0" borderId="0" xfId="0" applyFont="1" applyAlignment="1" applyProtection="1">
      <alignment vertical="center"/>
      <protection hidden="1"/>
    </xf>
    <xf numFmtId="0" fontId="67" fillId="0" borderId="0" xfId="0" applyFont="1" applyFill="1" applyBorder="1" applyAlignment="1" applyProtection="1">
      <alignment vertical="center"/>
      <protection hidden="1"/>
    </xf>
    <xf numFmtId="0" fontId="67" fillId="0" borderId="7" xfId="0" applyFont="1" applyFill="1" applyBorder="1" applyAlignment="1" applyProtection="1">
      <alignment horizontal="center" vertical="center"/>
      <protection hidden="1"/>
    </xf>
    <xf numFmtId="0" fontId="67" fillId="0" borderId="59" xfId="0" applyFont="1" applyFill="1" applyBorder="1" applyAlignment="1" applyProtection="1">
      <alignment vertical="center"/>
      <protection hidden="1"/>
    </xf>
    <xf numFmtId="176" fontId="69" fillId="0" borderId="7" xfId="0" applyNumberFormat="1" applyFont="1" applyFill="1" applyBorder="1" applyAlignment="1" applyProtection="1">
      <alignment horizontal="center" vertical="center"/>
      <protection hidden="1"/>
    </xf>
    <xf numFmtId="192" fontId="67" fillId="0" borderId="60" xfId="0" applyNumberFormat="1" applyFont="1" applyFill="1" applyBorder="1" applyAlignment="1" applyProtection="1">
      <alignment horizontal="center" vertical="center"/>
      <protection hidden="1"/>
    </xf>
    <xf numFmtId="0" fontId="67" fillId="0" borderId="61" xfId="0" applyFont="1" applyFill="1" applyBorder="1" applyAlignment="1" applyProtection="1">
      <alignment horizontal="center" vertical="center"/>
      <protection hidden="1"/>
    </xf>
    <xf numFmtId="176" fontId="69" fillId="0" borderId="59" xfId="0" applyNumberFormat="1" applyFont="1" applyFill="1" applyBorder="1" applyAlignment="1" applyProtection="1">
      <alignment horizontal="center" vertical="center" wrapText="1" shrinkToFit="1"/>
      <protection hidden="1"/>
    </xf>
    <xf numFmtId="0" fontId="67" fillId="0" borderId="62" xfId="0" applyFont="1" applyFill="1" applyBorder="1" applyAlignment="1" applyProtection="1">
      <alignment horizontal="center" vertical="center"/>
      <protection hidden="1"/>
    </xf>
    <xf numFmtId="0" fontId="67" fillId="0" borderId="63" xfId="0" applyFont="1" applyFill="1" applyBorder="1" applyAlignment="1" applyProtection="1">
      <alignment horizontal="center" vertical="center"/>
      <protection hidden="1" locked="0"/>
    </xf>
    <xf numFmtId="0" fontId="67" fillId="0" borderId="64" xfId="0" applyFont="1" applyFill="1" applyBorder="1" applyAlignment="1" applyProtection="1">
      <alignment horizontal="center" vertical="center"/>
      <protection hidden="1" locked="0"/>
    </xf>
    <xf numFmtId="176" fontId="69" fillId="0" borderId="5" xfId="0" applyNumberFormat="1" applyFont="1" applyFill="1" applyBorder="1" applyAlignment="1" applyProtection="1">
      <alignment horizontal="center" vertical="center" wrapText="1"/>
      <protection hidden="1"/>
    </xf>
    <xf numFmtId="0" fontId="67" fillId="0" borderId="65" xfId="0" applyFont="1" applyFill="1" applyBorder="1" applyAlignment="1" applyProtection="1">
      <alignment horizontal="center" vertical="center"/>
      <protection hidden="1"/>
    </xf>
    <xf numFmtId="0" fontId="67" fillId="0" borderId="66" xfId="0" applyFont="1" applyFill="1" applyBorder="1" applyAlignment="1" applyProtection="1">
      <alignment horizontal="center" vertical="center"/>
      <protection hidden="1" locked="0"/>
    </xf>
    <xf numFmtId="0" fontId="67" fillId="0" borderId="67" xfId="0" applyFont="1" applyFill="1" applyBorder="1" applyAlignment="1" applyProtection="1">
      <alignment horizontal="center" vertical="center"/>
      <protection hidden="1" locked="0"/>
    </xf>
    <xf numFmtId="0" fontId="67" fillId="0" borderId="0" xfId="0" applyFont="1" applyFill="1" applyAlignment="1" applyProtection="1">
      <alignment vertical="center" wrapText="1"/>
      <protection hidden="1"/>
    </xf>
    <xf numFmtId="0" fontId="67" fillId="0" borderId="64" xfId="0" applyFont="1" applyFill="1" applyBorder="1" applyAlignment="1" applyProtection="1">
      <alignment horizontal="center" vertical="center"/>
      <protection hidden="1"/>
    </xf>
    <xf numFmtId="0" fontId="67" fillId="0" borderId="68" xfId="0" applyFont="1" applyFill="1" applyBorder="1" applyAlignment="1" applyProtection="1">
      <alignment horizontal="center" vertical="center" wrapText="1"/>
      <protection hidden="1"/>
    </xf>
    <xf numFmtId="176" fontId="69" fillId="0" borderId="69" xfId="0" applyNumberFormat="1" applyFont="1" applyFill="1" applyBorder="1" applyAlignment="1" applyProtection="1">
      <alignment horizontal="center" vertical="center" wrapText="1"/>
      <protection hidden="1"/>
    </xf>
    <xf numFmtId="0" fontId="67" fillId="0" borderId="70" xfId="0" applyFont="1" applyFill="1" applyBorder="1" applyAlignment="1" applyProtection="1">
      <alignment horizontal="center" vertical="center"/>
      <protection hidden="1"/>
    </xf>
    <xf numFmtId="0" fontId="67" fillId="0" borderId="71" xfId="0" applyFont="1" applyFill="1" applyBorder="1" applyAlignment="1" applyProtection="1">
      <alignment horizontal="center" vertical="center"/>
      <protection hidden="1" locked="0"/>
    </xf>
    <xf numFmtId="0" fontId="67" fillId="0" borderId="68" xfId="0" applyFont="1" applyFill="1" applyBorder="1" applyAlignment="1" applyProtection="1">
      <alignment horizontal="center" vertical="center"/>
      <protection hidden="1" locked="0"/>
    </xf>
    <xf numFmtId="0" fontId="67" fillId="0" borderId="72" xfId="0" applyFont="1" applyFill="1" applyBorder="1" applyAlignment="1" applyProtection="1">
      <alignment horizontal="center" vertical="center" wrapText="1"/>
      <protection hidden="1"/>
    </xf>
    <xf numFmtId="176" fontId="69" fillId="0" borderId="73" xfId="0" applyNumberFormat="1" applyFont="1" applyFill="1" applyBorder="1" applyAlignment="1" applyProtection="1">
      <alignment horizontal="center" vertical="center" wrapText="1"/>
      <protection hidden="1"/>
    </xf>
    <xf numFmtId="0" fontId="67" fillId="0" borderId="40" xfId="0" applyFont="1" applyFill="1" applyBorder="1" applyAlignment="1" applyProtection="1">
      <alignment horizontal="center" vertical="center"/>
      <protection hidden="1"/>
    </xf>
    <xf numFmtId="0" fontId="67" fillId="0" borderId="36" xfId="0" applyFont="1" applyFill="1" applyBorder="1" applyAlignment="1" applyProtection="1">
      <alignment horizontal="center" vertical="center"/>
      <protection hidden="1" locked="0"/>
    </xf>
    <xf numFmtId="0" fontId="67" fillId="0" borderId="72" xfId="0" applyFont="1" applyFill="1" applyBorder="1" applyAlignment="1" applyProtection="1">
      <alignment horizontal="center" vertical="center"/>
      <protection hidden="1" locked="0"/>
    </xf>
    <xf numFmtId="0" fontId="67" fillId="0" borderId="74" xfId="0" applyFont="1" applyFill="1" applyBorder="1" applyAlignment="1" applyProtection="1">
      <alignment horizontal="center" vertical="center" wrapText="1"/>
      <protection hidden="1"/>
    </xf>
    <xf numFmtId="176" fontId="69" fillId="0" borderId="75" xfId="0" applyNumberFormat="1" applyFont="1" applyFill="1" applyBorder="1" applyAlignment="1" applyProtection="1">
      <alignment horizontal="center" vertical="center" wrapText="1"/>
      <protection hidden="1"/>
    </xf>
    <xf numFmtId="0" fontId="67" fillId="0" borderId="76" xfId="0" applyFont="1" applyFill="1" applyBorder="1" applyAlignment="1" applyProtection="1">
      <alignment horizontal="center" vertical="center"/>
      <protection hidden="1"/>
    </xf>
    <xf numFmtId="0" fontId="67" fillId="0" borderId="77" xfId="0" applyFont="1" applyFill="1" applyBorder="1" applyAlignment="1" applyProtection="1">
      <alignment horizontal="center" vertical="center"/>
      <protection hidden="1" locked="0"/>
    </xf>
    <xf numFmtId="0" fontId="67" fillId="0" borderId="74" xfId="0" applyFont="1" applyFill="1" applyBorder="1" applyAlignment="1" applyProtection="1">
      <alignment horizontal="center" vertical="center"/>
      <protection hidden="1" locked="0"/>
    </xf>
    <xf numFmtId="176" fontId="68" fillId="0" borderId="0" xfId="0" applyNumberFormat="1" applyFont="1" applyFill="1" applyAlignment="1" applyProtection="1">
      <alignment horizontal="center" vertical="center"/>
      <protection hidden="1"/>
    </xf>
    <xf numFmtId="0" fontId="75" fillId="0" borderId="0" xfId="0" applyFont="1" applyFill="1" applyAlignment="1" applyProtection="1">
      <alignment horizontal="left" vertical="center" indent="1"/>
      <protection hidden="1"/>
    </xf>
    <xf numFmtId="0" fontId="11" fillId="6" borderId="78" xfId="0" applyFont="1" applyFill="1" applyBorder="1" applyAlignment="1">
      <alignment horizontal="center" vertical="center"/>
    </xf>
    <xf numFmtId="0" fontId="0" fillId="6" borderId="79" xfId="0" applyFont="1" applyFill="1" applyBorder="1" applyAlignment="1">
      <alignment vertical="center"/>
    </xf>
    <xf numFmtId="0" fontId="71" fillId="0" borderId="0" xfId="0" applyFont="1" applyAlignment="1">
      <alignment/>
    </xf>
    <xf numFmtId="0" fontId="71" fillId="0" borderId="0" xfId="0" applyFont="1" applyBorder="1" applyAlignment="1">
      <alignment/>
    </xf>
    <xf numFmtId="0" fontId="42" fillId="0" borderId="0" xfId="0" applyFont="1" applyFill="1" applyBorder="1" applyAlignment="1">
      <alignment horizontal="left" vertical="center"/>
    </xf>
    <xf numFmtId="0" fontId="0" fillId="6" borderId="16" xfId="0" applyFont="1" applyFill="1" applyBorder="1" applyAlignment="1">
      <alignment horizontal="center" vertical="center"/>
    </xf>
    <xf numFmtId="0" fontId="0" fillId="6" borderId="80" xfId="0" applyFont="1" applyFill="1" applyBorder="1" applyAlignment="1">
      <alignment horizontal="center" vertical="center" wrapText="1"/>
    </xf>
    <xf numFmtId="0" fontId="70" fillId="0" borderId="0" xfId="0" applyFont="1" applyAlignment="1">
      <alignment vertical="center"/>
    </xf>
    <xf numFmtId="0" fontId="0" fillId="4" borderId="81" xfId="0" applyFont="1" applyFill="1" applyBorder="1" applyAlignment="1">
      <alignment vertical="center"/>
    </xf>
    <xf numFmtId="0" fontId="0" fillId="4" borderId="82" xfId="0" applyFont="1" applyFill="1" applyBorder="1" applyAlignment="1">
      <alignment vertical="center"/>
    </xf>
    <xf numFmtId="179" fontId="0" fillId="7" borderId="17" xfId="0" applyNumberFormat="1" applyFont="1" applyFill="1" applyBorder="1" applyAlignment="1" applyProtection="1">
      <alignment horizontal="center" vertical="center"/>
      <protection locked="0"/>
    </xf>
    <xf numFmtId="180" fontId="0" fillId="7" borderId="17" xfId="0" applyNumberFormat="1" applyFont="1" applyFill="1" applyBorder="1" applyAlignment="1" applyProtection="1">
      <alignment horizontal="center" vertical="center"/>
      <protection locked="0"/>
    </xf>
    <xf numFmtId="0" fontId="17" fillId="3" borderId="4" xfId="0" applyFont="1" applyFill="1" applyBorder="1" applyAlignment="1">
      <alignment/>
    </xf>
    <xf numFmtId="38" fontId="77" fillId="2" borderId="0" xfId="17" applyFont="1" applyFill="1" applyBorder="1" applyAlignment="1" applyProtection="1">
      <alignment/>
      <protection hidden="1"/>
    </xf>
    <xf numFmtId="38" fontId="78" fillId="2" borderId="0" xfId="17" applyFont="1" applyFill="1" applyBorder="1" applyAlignment="1" applyProtection="1">
      <alignment/>
      <protection hidden="1"/>
    </xf>
    <xf numFmtId="38" fontId="79" fillId="2" borderId="0" xfId="17" applyFont="1" applyFill="1" applyBorder="1" applyAlignment="1" applyProtection="1">
      <alignment/>
      <protection hidden="1"/>
    </xf>
    <xf numFmtId="0" fontId="52" fillId="2" borderId="4" xfId="0" applyFont="1" applyFill="1" applyBorder="1" applyAlignment="1" applyProtection="1">
      <alignment/>
      <protection hidden="1"/>
    </xf>
    <xf numFmtId="0" fontId="52" fillId="2" borderId="3" xfId="0" applyFont="1" applyFill="1" applyBorder="1" applyAlignment="1" applyProtection="1">
      <alignment horizontal="right"/>
      <protection hidden="1"/>
    </xf>
    <xf numFmtId="0" fontId="52" fillId="2" borderId="0" xfId="0" applyFont="1" applyFill="1" applyBorder="1" applyAlignment="1" applyProtection="1">
      <alignment/>
      <protection hidden="1"/>
    </xf>
    <xf numFmtId="0" fontId="52" fillId="2" borderId="6" xfId="0" applyFont="1" applyFill="1" applyBorder="1" applyAlignment="1" applyProtection="1">
      <alignment/>
      <protection hidden="1"/>
    </xf>
    <xf numFmtId="0" fontId="52" fillId="2" borderId="9" xfId="0" applyFont="1" applyFill="1" applyBorder="1" applyAlignment="1" applyProtection="1">
      <alignment/>
      <protection hidden="1"/>
    </xf>
    <xf numFmtId="0" fontId="52" fillId="5" borderId="38" xfId="0" applyFont="1" applyFill="1" applyBorder="1" applyAlignment="1" applyProtection="1">
      <alignment/>
      <protection hidden="1"/>
    </xf>
    <xf numFmtId="0" fontId="51" fillId="12" borderId="0" xfId="0" applyFont="1" applyFill="1" applyBorder="1" applyAlignment="1" applyProtection="1">
      <alignment/>
      <protection hidden="1"/>
    </xf>
    <xf numFmtId="0" fontId="51" fillId="7" borderId="0" xfId="0" applyFont="1" applyFill="1" applyBorder="1" applyAlignment="1" applyProtection="1">
      <alignment/>
      <protection hidden="1"/>
    </xf>
    <xf numFmtId="0" fontId="52" fillId="7" borderId="61" xfId="0" applyFont="1" applyFill="1" applyBorder="1" applyAlignment="1" applyProtection="1">
      <alignment horizontal="center"/>
      <protection hidden="1"/>
    </xf>
    <xf numFmtId="0" fontId="52" fillId="5" borderId="83" xfId="0" applyFont="1" applyFill="1" applyBorder="1" applyAlignment="1" applyProtection="1">
      <alignment/>
      <protection hidden="1"/>
    </xf>
    <xf numFmtId="0" fontId="52" fillId="2" borderId="84" xfId="0" applyFont="1" applyFill="1" applyBorder="1" applyAlignment="1" applyProtection="1">
      <alignment/>
      <protection hidden="1"/>
    </xf>
    <xf numFmtId="0" fontId="52" fillId="2" borderId="85" xfId="0" applyFont="1" applyFill="1" applyBorder="1" applyAlignment="1" applyProtection="1">
      <alignment/>
      <protection hidden="1"/>
    </xf>
    <xf numFmtId="0" fontId="52" fillId="2" borderId="86" xfId="0" applyFont="1" applyFill="1" applyBorder="1" applyAlignment="1" applyProtection="1">
      <alignment/>
      <protection hidden="1"/>
    </xf>
    <xf numFmtId="0" fontId="52" fillId="5" borderId="87" xfId="0" applyFont="1" applyFill="1" applyBorder="1" applyAlignment="1" applyProtection="1">
      <alignment/>
      <protection hidden="1"/>
    </xf>
    <xf numFmtId="0" fontId="52" fillId="5" borderId="74" xfId="0" applyFont="1" applyFill="1" applyBorder="1" applyAlignment="1" applyProtection="1">
      <alignment/>
      <protection hidden="1"/>
    </xf>
    <xf numFmtId="0" fontId="52" fillId="7" borderId="88" xfId="0" applyFont="1" applyFill="1" applyBorder="1" applyAlignment="1" applyProtection="1">
      <alignment horizontal="center"/>
      <protection hidden="1"/>
    </xf>
    <xf numFmtId="0" fontId="52" fillId="2" borderId="89" xfId="0" applyFont="1" applyFill="1" applyBorder="1" applyAlignment="1" applyProtection="1">
      <alignment/>
      <protection hidden="1"/>
    </xf>
    <xf numFmtId="0" fontId="52" fillId="2" borderId="90" xfId="0" applyFont="1" applyFill="1" applyBorder="1" applyAlignment="1" applyProtection="1">
      <alignment/>
      <protection hidden="1"/>
    </xf>
    <xf numFmtId="0" fontId="52" fillId="5" borderId="76" xfId="0" applyFont="1" applyFill="1" applyBorder="1" applyAlignment="1" applyProtection="1">
      <alignment/>
      <protection hidden="1"/>
    </xf>
    <xf numFmtId="0" fontId="52" fillId="12" borderId="91" xfId="0" applyFont="1" applyFill="1" applyBorder="1" applyAlignment="1" applyProtection="1">
      <alignment horizontal="center"/>
      <protection hidden="1"/>
    </xf>
    <xf numFmtId="0" fontId="52" fillId="12" borderId="61" xfId="0" applyFont="1" applyFill="1" applyBorder="1" applyAlignment="1" applyProtection="1">
      <alignment horizontal="center"/>
      <protection hidden="1"/>
    </xf>
    <xf numFmtId="0" fontId="80" fillId="5" borderId="92" xfId="0" applyNumberFormat="1" applyFont="1" applyFill="1" applyBorder="1" applyAlignment="1" applyProtection="1">
      <alignment/>
      <protection hidden="1"/>
    </xf>
    <xf numFmtId="0" fontId="80" fillId="2" borderId="85" xfId="0" applyNumberFormat="1" applyFont="1" applyFill="1" applyBorder="1" applyAlignment="1" applyProtection="1">
      <alignment/>
      <protection hidden="1"/>
    </xf>
    <xf numFmtId="0" fontId="52" fillId="5" borderId="93" xfId="0" applyFont="1" applyFill="1" applyBorder="1" applyAlignment="1" applyProtection="1">
      <alignment horizontal="right"/>
      <protection hidden="1"/>
    </xf>
    <xf numFmtId="0" fontId="52" fillId="5" borderId="72" xfId="0" applyFont="1" applyFill="1" applyBorder="1" applyAlignment="1" applyProtection="1">
      <alignment/>
      <protection hidden="1"/>
    </xf>
    <xf numFmtId="0" fontId="52" fillId="2" borderId="85" xfId="0" applyFont="1" applyFill="1" applyBorder="1" applyAlignment="1" applyProtection="1">
      <alignment horizontal="right"/>
      <protection hidden="1"/>
    </xf>
    <xf numFmtId="0" fontId="52" fillId="2" borderId="86" xfId="0" applyFont="1" applyFill="1" applyBorder="1" applyAlignment="1" applyProtection="1">
      <alignment horizontal="right"/>
      <protection hidden="1"/>
    </xf>
    <xf numFmtId="0" fontId="52" fillId="11" borderId="94" xfId="0" applyFont="1" applyFill="1" applyBorder="1" applyAlignment="1" applyProtection="1">
      <alignment horizontal="center"/>
      <protection hidden="1"/>
    </xf>
    <xf numFmtId="0" fontId="52" fillId="11" borderId="95" xfId="0" applyFont="1" applyFill="1" applyBorder="1" applyAlignment="1" applyProtection="1">
      <alignment horizontal="center"/>
      <protection hidden="1"/>
    </xf>
    <xf numFmtId="0" fontId="52" fillId="11" borderId="96" xfId="0" applyFont="1" applyFill="1" applyBorder="1" applyAlignment="1" applyProtection="1">
      <alignment horizontal="center"/>
      <protection hidden="1"/>
    </xf>
    <xf numFmtId="0" fontId="17" fillId="0" borderId="4" xfId="0" applyFont="1" applyFill="1" applyBorder="1" applyAlignment="1" applyProtection="1">
      <alignment/>
      <protection hidden="1"/>
    </xf>
    <xf numFmtId="0" fontId="17" fillId="0" borderId="0" xfId="0" applyFont="1" applyAlignment="1" applyProtection="1">
      <alignment horizontal="left" vertical="center"/>
      <protection hidden="1"/>
    </xf>
    <xf numFmtId="0" fontId="76" fillId="0" borderId="0" xfId="0" applyFont="1" applyFill="1" applyBorder="1" applyAlignment="1" applyProtection="1">
      <alignment horizontal="left" vertical="center"/>
      <protection hidden="1"/>
    </xf>
    <xf numFmtId="0" fontId="42" fillId="6" borderId="97" xfId="0" applyFont="1" applyFill="1" applyBorder="1" applyAlignment="1" applyProtection="1">
      <alignment horizontal="left" vertical="center"/>
      <protection hidden="1"/>
    </xf>
    <xf numFmtId="0" fontId="42" fillId="6" borderId="98" xfId="0" applyFont="1" applyFill="1" applyBorder="1" applyAlignment="1" applyProtection="1">
      <alignment horizontal="left" vertical="center"/>
      <protection hidden="1"/>
    </xf>
    <xf numFmtId="0" fontId="7" fillId="4" borderId="81" xfId="0" applyFont="1" applyFill="1" applyBorder="1" applyAlignment="1">
      <alignment vertical="center"/>
    </xf>
    <xf numFmtId="0" fontId="11" fillId="4" borderId="14" xfId="21" applyFont="1" applyFill="1" applyBorder="1" applyAlignment="1">
      <alignment horizontal="left" vertical="center" indent="1"/>
      <protection/>
    </xf>
    <xf numFmtId="0" fontId="11" fillId="4" borderId="0" xfId="21" applyFont="1" applyFill="1" applyBorder="1" applyAlignment="1">
      <alignment horizontal="left" vertical="center" indent="1"/>
      <protection/>
    </xf>
    <xf numFmtId="0" fontId="11" fillId="4" borderId="47" xfId="21" applyFont="1" applyFill="1" applyBorder="1" applyAlignment="1">
      <alignment horizontal="left" vertical="center" indent="1"/>
      <protection/>
    </xf>
    <xf numFmtId="0" fontId="11" fillId="4" borderId="15" xfId="21" applyFont="1" applyFill="1" applyBorder="1" applyAlignment="1">
      <alignment horizontal="left" vertical="center" indent="1"/>
      <protection/>
    </xf>
    <xf numFmtId="0" fontId="83" fillId="5" borderId="99" xfId="0" applyFont="1" applyFill="1" applyBorder="1" applyAlignment="1">
      <alignment vertical="center"/>
    </xf>
    <xf numFmtId="0" fontId="84" fillId="5" borderId="100" xfId="0" applyFont="1" applyFill="1" applyBorder="1" applyAlignment="1">
      <alignment vertical="center"/>
    </xf>
    <xf numFmtId="0" fontId="65" fillId="5" borderId="100" xfId="0" applyFont="1" applyFill="1" applyBorder="1" applyAlignment="1">
      <alignment vertical="center"/>
    </xf>
    <xf numFmtId="0" fontId="85" fillId="5" borderId="100" xfId="0" applyFont="1" applyFill="1" applyBorder="1" applyAlignment="1">
      <alignment vertical="center"/>
    </xf>
    <xf numFmtId="0" fontId="86" fillId="5" borderId="101" xfId="0" applyFont="1" applyFill="1" applyBorder="1" applyAlignment="1">
      <alignment vertical="center"/>
    </xf>
    <xf numFmtId="0" fontId="17" fillId="0" borderId="4" xfId="0" applyFont="1" applyFill="1" applyBorder="1" applyAlignment="1" applyProtection="1">
      <alignment shrinkToFit="1"/>
      <protection hidden="1"/>
    </xf>
    <xf numFmtId="183" fontId="0" fillId="3" borderId="4" xfId="0" applyNumberFormat="1" applyFont="1" applyFill="1" applyBorder="1" applyAlignment="1" applyProtection="1">
      <alignment horizontal="center" vertical="center"/>
      <protection locked="0"/>
    </xf>
    <xf numFmtId="183" fontId="0" fillId="9" borderId="23" xfId="19" applyNumberFormat="1" applyFont="1" applyFill="1" applyBorder="1" applyAlignment="1" applyProtection="1">
      <alignment/>
      <protection hidden="1"/>
    </xf>
    <xf numFmtId="183" fontId="8" fillId="2" borderId="35" xfId="21" applyNumberFormat="1" applyFont="1" applyFill="1" applyBorder="1" applyAlignment="1" applyProtection="1">
      <alignment horizontal="right" vertical="center" shrinkToFit="1"/>
      <protection hidden="1"/>
    </xf>
    <xf numFmtId="0" fontId="60" fillId="3" borderId="102" xfId="0" applyFont="1" applyFill="1" applyBorder="1" applyAlignment="1">
      <alignment vertical="center" shrinkToFit="1"/>
    </xf>
    <xf numFmtId="0" fontId="0" fillId="7" borderId="103" xfId="0" applyFont="1" applyFill="1" applyBorder="1" applyAlignment="1" applyProtection="1">
      <alignment horizontal="center" vertical="center" shrinkToFit="1"/>
      <protection locked="0"/>
    </xf>
    <xf numFmtId="0" fontId="0" fillId="7" borderId="104" xfId="0" applyFont="1" applyFill="1" applyBorder="1" applyAlignment="1" applyProtection="1">
      <alignment horizontal="center" vertical="center" shrinkToFit="1"/>
      <protection locked="0"/>
    </xf>
    <xf numFmtId="0" fontId="63" fillId="3" borderId="6" xfId="0" applyFont="1" applyFill="1" applyBorder="1" applyAlignment="1">
      <alignment vertical="center" wrapText="1"/>
    </xf>
    <xf numFmtId="0" fontId="60" fillId="3" borderId="0" xfId="0" applyFont="1" applyFill="1" applyBorder="1" applyAlignment="1">
      <alignment vertical="center" shrinkToFit="1"/>
    </xf>
    <xf numFmtId="0" fontId="62" fillId="3" borderId="0" xfId="0" applyFont="1" applyFill="1" applyBorder="1" applyAlignment="1">
      <alignment vertical="center" wrapText="1"/>
    </xf>
    <xf numFmtId="0" fontId="65" fillId="3" borderId="0" xfId="0" applyFont="1" applyFill="1" applyBorder="1" applyAlignment="1" applyProtection="1">
      <alignment vertical="center" shrinkToFit="1"/>
      <protection hidden="1"/>
    </xf>
    <xf numFmtId="0" fontId="64" fillId="0" borderId="102" xfId="0" applyFont="1" applyBorder="1" applyAlignment="1">
      <alignment vertical="center" shrinkToFit="1"/>
    </xf>
    <xf numFmtId="0" fontId="64" fillId="3" borderId="0" xfId="0" applyFont="1" applyFill="1" applyBorder="1" applyAlignment="1">
      <alignment vertical="center" shrinkToFit="1"/>
    </xf>
    <xf numFmtId="0" fontId="64" fillId="3" borderId="102" xfId="0" applyFont="1" applyFill="1" applyBorder="1" applyAlignment="1">
      <alignment vertical="center" shrinkToFit="1"/>
    </xf>
    <xf numFmtId="0" fontId="59" fillId="3" borderId="0" xfId="0" applyFont="1" applyFill="1" applyBorder="1" applyAlignment="1">
      <alignment vertical="center" shrinkToFit="1"/>
    </xf>
    <xf numFmtId="0" fontId="59" fillId="3" borderId="102" xfId="0" applyFont="1" applyFill="1" applyBorder="1" applyAlignment="1">
      <alignment vertical="center"/>
    </xf>
    <xf numFmtId="0" fontId="59" fillId="3" borderId="102" xfId="0" applyFont="1" applyFill="1" applyBorder="1" applyAlignment="1">
      <alignment vertical="center" shrinkToFit="1"/>
    </xf>
    <xf numFmtId="0" fontId="0" fillId="3" borderId="0" xfId="0" applyFont="1" applyFill="1" applyBorder="1" applyAlignment="1">
      <alignment horizontal="left" vertical="center" shrinkToFit="1"/>
    </xf>
    <xf numFmtId="0" fontId="0" fillId="3" borderId="102" xfId="0" applyFont="1" applyFill="1" applyBorder="1" applyAlignment="1">
      <alignment horizontal="left" vertical="center" shrinkToFit="1"/>
    </xf>
    <xf numFmtId="0" fontId="11" fillId="6" borderId="105" xfId="0" applyFont="1" applyFill="1" applyBorder="1" applyAlignment="1">
      <alignment vertical="center"/>
    </xf>
    <xf numFmtId="0" fontId="11" fillId="6" borderId="106" xfId="0" applyFont="1" applyFill="1" applyBorder="1" applyAlignment="1">
      <alignment vertical="center"/>
    </xf>
    <xf numFmtId="0" fontId="11" fillId="6" borderId="100" xfId="0" applyFont="1" applyFill="1" applyBorder="1" applyAlignment="1">
      <alignment vertical="center"/>
    </xf>
    <xf numFmtId="0" fontId="11" fillId="6" borderId="107" xfId="0" applyFont="1" applyFill="1" applyBorder="1" applyAlignment="1">
      <alignment vertical="center"/>
    </xf>
    <xf numFmtId="0" fontId="11" fillId="6" borderId="108" xfId="0" applyFont="1" applyFill="1" applyBorder="1" applyAlignment="1">
      <alignment vertical="center"/>
    </xf>
    <xf numFmtId="0" fontId="11" fillId="6" borderId="109" xfId="0" applyFont="1" applyFill="1" applyBorder="1" applyAlignment="1">
      <alignment vertical="center"/>
    </xf>
    <xf numFmtId="0" fontId="0" fillId="3" borderId="0" xfId="0" applyFont="1" applyFill="1" applyBorder="1" applyAlignment="1">
      <alignment vertical="center" shrinkToFit="1"/>
    </xf>
    <xf numFmtId="0" fontId="0" fillId="3" borderId="102" xfId="0" applyFont="1" applyFill="1" applyBorder="1" applyAlignment="1">
      <alignment vertical="center" shrinkToFit="1"/>
    </xf>
    <xf numFmtId="0" fontId="11" fillId="6" borderId="110" xfId="0" applyFont="1" applyFill="1" applyBorder="1" applyAlignment="1">
      <alignment vertical="center"/>
    </xf>
    <xf numFmtId="0" fontId="11" fillId="6" borderId="111" xfId="0" applyFont="1" applyFill="1" applyBorder="1" applyAlignment="1">
      <alignment vertical="center"/>
    </xf>
    <xf numFmtId="0" fontId="42" fillId="6" borderId="97" xfId="0" applyFont="1" applyFill="1" applyBorder="1" applyAlignment="1" applyProtection="1">
      <alignment horizontal="left" vertical="center"/>
      <protection hidden="1"/>
    </xf>
    <xf numFmtId="0" fontId="42" fillId="6" borderId="112" xfId="0" applyFont="1" applyFill="1" applyBorder="1" applyAlignment="1" applyProtection="1">
      <alignment horizontal="left" vertical="center"/>
      <protection hidden="1"/>
    </xf>
    <xf numFmtId="0" fontId="11" fillId="6" borderId="113" xfId="0" applyFont="1" applyFill="1" applyBorder="1" applyAlignment="1">
      <alignment horizontal="center" vertical="center"/>
    </xf>
    <xf numFmtId="0" fontId="11" fillId="6" borderId="114" xfId="0" applyFont="1" applyFill="1" applyBorder="1" applyAlignment="1">
      <alignment horizontal="center" vertical="center"/>
    </xf>
    <xf numFmtId="0" fontId="11" fillId="6" borderId="78" xfId="0" applyFont="1" applyFill="1" applyBorder="1" applyAlignment="1">
      <alignment horizontal="center" vertical="center"/>
    </xf>
    <xf numFmtId="0" fontId="11" fillId="6" borderId="115" xfId="0" applyFont="1" applyFill="1" applyBorder="1" applyAlignment="1">
      <alignment vertical="center"/>
    </xf>
    <xf numFmtId="0" fontId="11" fillId="6" borderId="36" xfId="0" applyFont="1" applyFill="1" applyBorder="1" applyAlignment="1">
      <alignment vertical="center"/>
    </xf>
    <xf numFmtId="0" fontId="42" fillId="6" borderId="98" xfId="0" applyFont="1" applyFill="1" applyBorder="1" applyAlignment="1" applyProtection="1">
      <alignment horizontal="left" vertical="center"/>
      <protection hidden="1"/>
    </xf>
    <xf numFmtId="0" fontId="42" fillId="6" borderId="116" xfId="0" applyFont="1" applyFill="1" applyBorder="1" applyAlignment="1" applyProtection="1">
      <alignment horizontal="left" vertical="center"/>
      <protection hidden="1"/>
    </xf>
    <xf numFmtId="0" fontId="11" fillId="6" borderId="117" xfId="0" applyFont="1" applyFill="1" applyBorder="1" applyAlignment="1">
      <alignment horizontal="left" vertical="center" wrapText="1"/>
    </xf>
    <xf numFmtId="0" fontId="11" fillId="6" borderId="0" xfId="0" applyFont="1" applyFill="1" applyBorder="1" applyAlignment="1">
      <alignment horizontal="left" vertical="center" wrapText="1"/>
    </xf>
    <xf numFmtId="0" fontId="11" fillId="6" borderId="47" xfId="0" applyFont="1" applyFill="1" applyBorder="1" applyAlignment="1">
      <alignment horizontal="left" vertical="center" wrapText="1"/>
    </xf>
    <xf numFmtId="0" fontId="11" fillId="6" borderId="118" xfId="0" applyFont="1" applyFill="1" applyBorder="1" applyAlignment="1">
      <alignment horizontal="center" vertical="center"/>
    </xf>
    <xf numFmtId="0" fontId="42" fillId="6" borderId="119" xfId="0" applyFont="1" applyFill="1" applyBorder="1" applyAlignment="1" applyProtection="1">
      <alignment horizontal="left" vertical="center"/>
      <protection hidden="1"/>
    </xf>
    <xf numFmtId="0" fontId="11" fillId="6" borderId="37" xfId="0" applyFont="1" applyFill="1" applyBorder="1" applyAlignment="1">
      <alignment horizontal="left" vertical="center" wrapText="1"/>
    </xf>
    <xf numFmtId="0" fontId="11" fillId="3" borderId="99" xfId="0" applyFont="1" applyFill="1" applyBorder="1" applyAlignment="1">
      <alignment vertical="center" wrapText="1"/>
    </xf>
    <xf numFmtId="0" fontId="0" fillId="0" borderId="14" xfId="0" applyBorder="1" applyAlignment="1">
      <alignment/>
    </xf>
    <xf numFmtId="0" fontId="0" fillId="0" borderId="10" xfId="0" applyBorder="1" applyAlignment="1">
      <alignment/>
    </xf>
    <xf numFmtId="0" fontId="0" fillId="0" borderId="101" xfId="0" applyBorder="1" applyAlignment="1">
      <alignment/>
    </xf>
    <xf numFmtId="0" fontId="0" fillId="0" borderId="15" xfId="0" applyBorder="1" applyAlignment="1">
      <alignment/>
    </xf>
    <xf numFmtId="0" fontId="0" fillId="0" borderId="13" xfId="0" applyBorder="1" applyAlignment="1">
      <alignment/>
    </xf>
    <xf numFmtId="0" fontId="11" fillId="6" borderId="40" xfId="0" applyFont="1" applyFill="1" applyBorder="1" applyAlignment="1">
      <alignment horizontal="left" vertical="center" wrapText="1"/>
    </xf>
    <xf numFmtId="0" fontId="11" fillId="6" borderId="39" xfId="0" applyFont="1" applyFill="1" applyBorder="1" applyAlignment="1">
      <alignment horizontal="left" vertical="center" wrapText="1"/>
    </xf>
    <xf numFmtId="0" fontId="11" fillId="6" borderId="36" xfId="0" applyFont="1" applyFill="1" applyBorder="1" applyAlignment="1">
      <alignment horizontal="left" vertical="center" wrapText="1"/>
    </xf>
    <xf numFmtId="0" fontId="11" fillId="6" borderId="120" xfId="0" applyFont="1" applyFill="1" applyBorder="1" applyAlignment="1">
      <alignment horizontal="left" vertical="center" wrapText="1"/>
    </xf>
    <xf numFmtId="0" fontId="11" fillId="6" borderId="121" xfId="0" applyFont="1" applyFill="1" applyBorder="1" applyAlignment="1">
      <alignment horizontal="left" vertical="center" wrapText="1"/>
    </xf>
    <xf numFmtId="0" fontId="11" fillId="6" borderId="122" xfId="0" applyFont="1" applyFill="1" applyBorder="1" applyAlignment="1">
      <alignment horizontal="left" vertical="center" wrapText="1"/>
    </xf>
    <xf numFmtId="0" fontId="11" fillId="6" borderId="123" xfId="0" applyFont="1" applyFill="1" applyBorder="1" applyAlignment="1">
      <alignment vertical="center"/>
    </xf>
    <xf numFmtId="0" fontId="11" fillId="6" borderId="122" xfId="0" applyFont="1" applyFill="1" applyBorder="1" applyAlignment="1">
      <alignment vertical="center"/>
    </xf>
    <xf numFmtId="0" fontId="7" fillId="4" borderId="124" xfId="0" applyFont="1" applyFill="1" applyBorder="1" applyAlignment="1">
      <alignment vertical="center"/>
    </xf>
    <xf numFmtId="0" fontId="7" fillId="4" borderId="81" xfId="0" applyFont="1" applyFill="1" applyBorder="1" applyAlignment="1">
      <alignment vertical="center"/>
    </xf>
    <xf numFmtId="0" fontId="7" fillId="4" borderId="125" xfId="0" applyFont="1" applyFill="1" applyBorder="1" applyAlignment="1">
      <alignment vertical="center"/>
    </xf>
    <xf numFmtId="0" fontId="11" fillId="6" borderId="126" xfId="0" applyFont="1" applyFill="1" applyBorder="1" applyAlignment="1">
      <alignment horizontal="center" vertical="center"/>
    </xf>
    <xf numFmtId="0" fontId="11" fillId="6" borderId="117" xfId="0" applyFont="1" applyFill="1" applyBorder="1" applyAlignment="1">
      <alignment vertical="center"/>
    </xf>
    <xf numFmtId="0" fontId="11" fillId="6" borderId="0" xfId="0" applyFont="1" applyFill="1" applyBorder="1" applyAlignment="1">
      <alignment vertical="center"/>
    </xf>
    <xf numFmtId="0" fontId="11" fillId="6" borderId="47" xfId="0" applyFont="1" applyFill="1" applyBorder="1" applyAlignment="1">
      <alignment vertical="center"/>
    </xf>
    <xf numFmtId="0" fontId="68" fillId="0" borderId="0" xfId="0" applyFont="1" applyFill="1" applyAlignment="1" applyProtection="1">
      <alignment horizontal="center" vertical="top" textRotation="255" wrapText="1" indent="1"/>
      <protection hidden="1"/>
    </xf>
    <xf numFmtId="0" fontId="67" fillId="0" borderId="0" xfId="0" applyFont="1" applyFill="1" applyAlignment="1" applyProtection="1">
      <alignment horizontal="center" vertical="center"/>
      <protection hidden="1"/>
    </xf>
    <xf numFmtId="0" fontId="67" fillId="0" borderId="91" xfId="0" applyFont="1" applyFill="1" applyBorder="1" applyAlignment="1" applyProtection="1">
      <alignment horizontal="center" vertical="center"/>
      <protection hidden="1"/>
    </xf>
    <xf numFmtId="0" fontId="67" fillId="0" borderId="127" xfId="0" applyFont="1" applyFill="1" applyBorder="1" applyAlignment="1" applyProtection="1">
      <alignment horizontal="center" vertical="center"/>
      <protection hidden="1"/>
    </xf>
    <xf numFmtId="0" fontId="67" fillId="0" borderId="127" xfId="0" applyFont="1" applyFill="1" applyBorder="1" applyAlignment="1" applyProtection="1">
      <alignment horizontal="center" vertical="center" wrapText="1" shrinkToFit="1"/>
      <protection hidden="1"/>
    </xf>
    <xf numFmtId="0" fontId="67" fillId="0" borderId="127" xfId="0" applyFont="1" applyFill="1" applyBorder="1" applyAlignment="1" applyProtection="1">
      <alignment horizontal="center" vertical="center" shrinkToFit="1"/>
      <protection hidden="1"/>
    </xf>
    <xf numFmtId="0" fontId="67" fillId="0" borderId="128" xfId="0" applyFont="1" applyFill="1" applyBorder="1" applyAlignment="1" applyProtection="1">
      <alignment horizontal="center" vertical="center"/>
      <protection hidden="1"/>
    </xf>
    <xf numFmtId="0" fontId="67" fillId="0" borderId="129" xfId="0" applyFont="1" applyFill="1" applyBorder="1" applyAlignment="1" applyProtection="1">
      <alignment horizontal="center" vertical="center"/>
      <protection hidden="1"/>
    </xf>
    <xf numFmtId="0" fontId="67" fillId="0" borderId="129" xfId="0" applyFont="1" applyFill="1" applyBorder="1" applyAlignment="1" applyProtection="1">
      <alignment horizontal="center" vertical="center" wrapText="1" shrinkToFit="1"/>
      <protection hidden="1"/>
    </xf>
    <xf numFmtId="0" fontId="67" fillId="0" borderId="129" xfId="0" applyFont="1" applyFill="1" applyBorder="1" applyAlignment="1" applyProtection="1">
      <alignment horizontal="center" vertical="center" shrinkToFit="1"/>
      <protection hidden="1"/>
    </xf>
    <xf numFmtId="0" fontId="67" fillId="0" borderId="59" xfId="0" applyFont="1" applyFill="1" applyBorder="1" applyAlignment="1" applyProtection="1">
      <alignment horizontal="center" vertical="center" wrapText="1"/>
      <protection hidden="1"/>
    </xf>
    <xf numFmtId="0" fontId="67" fillId="0" borderId="7" xfId="0" applyFont="1" applyFill="1" applyBorder="1" applyAlignment="1" applyProtection="1">
      <alignment horizontal="center" vertical="center" wrapText="1"/>
      <protection hidden="1"/>
    </xf>
    <xf numFmtId="0" fontId="67" fillId="0" borderId="60" xfId="0" applyFont="1" applyFill="1" applyBorder="1" applyAlignment="1" applyProtection="1">
      <alignment horizontal="center" vertical="center" wrapText="1"/>
      <protection hidden="1"/>
    </xf>
    <xf numFmtId="0" fontId="67" fillId="0" borderId="59" xfId="0" applyFont="1" applyFill="1" applyBorder="1" applyAlignment="1" applyProtection="1">
      <alignment horizontal="center" vertical="center"/>
      <protection hidden="1"/>
    </xf>
    <xf numFmtId="0" fontId="67" fillId="0" borderId="7" xfId="0" applyFont="1" applyFill="1" applyBorder="1" applyAlignment="1" applyProtection="1">
      <alignment horizontal="center" vertical="center"/>
      <protection hidden="1"/>
    </xf>
    <xf numFmtId="0" fontId="67" fillId="0" borderId="60" xfId="0" applyFont="1" applyFill="1" applyBorder="1" applyAlignment="1" applyProtection="1">
      <alignment horizontal="center" vertical="center"/>
      <protection hidden="1"/>
    </xf>
    <xf numFmtId="0" fontId="67" fillId="0" borderId="128" xfId="0" applyFont="1" applyFill="1" applyBorder="1" applyAlignment="1" applyProtection="1">
      <alignment horizontal="left" vertical="center" wrapText="1"/>
      <protection hidden="1"/>
    </xf>
    <xf numFmtId="0" fontId="67" fillId="0" borderId="64" xfId="0" applyFont="1" applyBorder="1" applyAlignment="1" applyProtection="1">
      <alignment horizontal="left" vertical="center"/>
      <protection hidden="1"/>
    </xf>
    <xf numFmtId="0" fontId="67" fillId="0" borderId="59" xfId="0" applyFont="1" applyFill="1" applyBorder="1" applyAlignment="1" applyProtection="1">
      <alignment horizontal="left" vertical="center" wrapText="1"/>
      <protection hidden="1"/>
    </xf>
    <xf numFmtId="0" fontId="67" fillId="0" borderId="60" xfId="0" applyFont="1" applyBorder="1" applyAlignment="1" applyProtection="1">
      <alignment horizontal="left"/>
      <protection hidden="1"/>
    </xf>
    <xf numFmtId="0" fontId="67" fillId="0" borderId="0" xfId="0" applyFont="1" applyFill="1" applyAlignment="1" applyProtection="1">
      <alignment vertical="center" wrapText="1"/>
      <protection hidden="1"/>
    </xf>
    <xf numFmtId="0" fontId="67" fillId="0" borderId="91" xfId="0" applyFont="1" applyFill="1" applyBorder="1" applyAlignment="1" applyProtection="1">
      <alignment vertical="center" wrapText="1"/>
      <protection hidden="1"/>
    </xf>
    <xf numFmtId="0" fontId="67" fillId="0" borderId="85" xfId="0" applyFont="1" applyBorder="1" applyAlignment="1" applyProtection="1">
      <alignment vertical="center" wrapText="1"/>
      <protection hidden="1"/>
    </xf>
    <xf numFmtId="0" fontId="67" fillId="0" borderId="130" xfId="0" applyFont="1" applyBorder="1" applyAlignment="1" applyProtection="1">
      <alignment vertical="center" wrapText="1"/>
      <protection hidden="1"/>
    </xf>
    <xf numFmtId="0" fontId="7" fillId="2" borderId="0" xfId="0" applyFont="1" applyFill="1" applyBorder="1" applyAlignment="1" applyProtection="1">
      <alignment horizontal="left" vertical="center" wrapText="1"/>
      <protection hidden="1"/>
    </xf>
    <xf numFmtId="0" fontId="0" fillId="0" borderId="0" xfId="0" applyBorder="1" applyAlignment="1" applyProtection="1">
      <alignment/>
      <protection hidden="1"/>
    </xf>
    <xf numFmtId="0" fontId="0" fillId="0" borderId="0" xfId="0" applyBorder="1" applyAlignment="1" applyProtection="1">
      <alignment horizontal="left" vertical="center" wrapText="1"/>
      <protection hidden="1"/>
    </xf>
    <xf numFmtId="0" fontId="42" fillId="2" borderId="0" xfId="0" applyFont="1" applyFill="1" applyBorder="1" applyAlignment="1" applyProtection="1">
      <alignment/>
      <protection hidden="1"/>
    </xf>
    <xf numFmtId="0" fontId="56" fillId="0" borderId="0" xfId="0" applyFont="1" applyBorder="1" applyAlignment="1" applyProtection="1">
      <alignment/>
      <protection hidden="1"/>
    </xf>
    <xf numFmtId="0" fontId="56" fillId="0" borderId="4" xfId="0" applyFont="1" applyBorder="1" applyAlignment="1" applyProtection="1">
      <alignment/>
      <protection hidden="1"/>
    </xf>
    <xf numFmtId="0" fontId="42" fillId="2" borderId="3" xfId="0" applyFont="1" applyFill="1" applyBorder="1" applyAlignment="1" applyProtection="1">
      <alignment horizontal="left"/>
      <protection hidden="1"/>
    </xf>
    <xf numFmtId="0" fontId="0" fillId="0" borderId="0" xfId="0" applyBorder="1" applyAlignment="1" applyProtection="1">
      <alignment horizontal="left"/>
      <protection hidden="1"/>
    </xf>
    <xf numFmtId="0" fontId="7" fillId="2" borderId="0" xfId="0" applyFont="1" applyFill="1" applyBorder="1" applyAlignment="1" applyProtection="1">
      <alignment/>
      <protection hidden="1"/>
    </xf>
    <xf numFmtId="38" fontId="7" fillId="2" borderId="0" xfId="17" applyFont="1" applyFill="1" applyBorder="1" applyAlignment="1" applyProtection="1">
      <alignment/>
      <protection hidden="1"/>
    </xf>
    <xf numFmtId="0" fontId="0" fillId="0" borderId="131" xfId="0" applyBorder="1" applyAlignment="1" applyProtection="1">
      <alignment horizontal="center" vertical="center"/>
      <protection hidden="1"/>
    </xf>
    <xf numFmtId="0" fontId="0" fillId="0" borderId="86" xfId="0" applyBorder="1" applyAlignment="1" applyProtection="1">
      <alignment horizontal="center" vertical="center"/>
      <protection hidden="1"/>
    </xf>
    <xf numFmtId="0" fontId="0" fillId="0" borderId="127" xfId="0" applyBorder="1" applyAlignment="1" applyProtection="1">
      <alignment horizontal="center" vertical="center"/>
      <protection hidden="1"/>
    </xf>
    <xf numFmtId="0" fontId="0" fillId="0" borderId="61" xfId="0" applyBorder="1" applyAlignment="1" applyProtection="1">
      <alignment horizontal="center" vertical="center"/>
      <protection hidden="1"/>
    </xf>
    <xf numFmtId="0" fontId="0" fillId="0" borderId="132" xfId="0" applyBorder="1" applyAlignment="1" applyProtection="1">
      <alignment/>
      <protection hidden="1"/>
    </xf>
    <xf numFmtId="0" fontId="0" fillId="0" borderId="133" xfId="0" applyBorder="1" applyAlignment="1" applyProtection="1">
      <alignment/>
      <protection hidden="1"/>
    </xf>
    <xf numFmtId="0" fontId="0" fillId="0" borderId="134" xfId="0" applyBorder="1" applyAlignment="1" applyProtection="1">
      <alignment/>
      <protection hidden="1"/>
    </xf>
    <xf numFmtId="0" fontId="0" fillId="0" borderId="91"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0" fillId="0" borderId="91" xfId="0" applyBorder="1" applyAlignment="1" applyProtection="1">
      <alignment horizontal="center" vertical="center"/>
      <protection hidden="1"/>
    </xf>
    <xf numFmtId="0" fontId="0" fillId="0" borderId="85" xfId="0" applyBorder="1" applyAlignment="1" applyProtection="1">
      <alignment horizontal="center" vertical="center"/>
      <protection hidden="1"/>
    </xf>
    <xf numFmtId="0" fontId="0" fillId="0" borderId="135" xfId="0" applyBorder="1" applyAlignment="1" applyProtection="1">
      <alignment horizontal="center" vertical="center" wrapText="1"/>
      <protection hidden="1"/>
    </xf>
    <xf numFmtId="0" fontId="0" fillId="0" borderId="136" xfId="0" applyBorder="1" applyAlignment="1" applyProtection="1">
      <alignment horizontal="center" vertical="center" wrapText="1"/>
      <protection hidden="1"/>
    </xf>
    <xf numFmtId="0" fontId="0" fillId="0" borderId="137" xfId="0" applyBorder="1" applyAlignment="1" applyProtection="1">
      <alignment horizontal="center"/>
      <protection hidden="1"/>
    </xf>
    <xf numFmtId="0" fontId="0" fillId="0" borderId="138" xfId="0" applyBorder="1" applyAlignment="1" applyProtection="1">
      <alignment horizontal="center"/>
      <protection hidden="1"/>
    </xf>
    <xf numFmtId="0" fontId="8" fillId="3" borderId="139" xfId="21" applyFont="1" applyFill="1" applyBorder="1" applyAlignment="1" applyProtection="1">
      <alignment horizontal="center" vertical="center"/>
      <protection hidden="1"/>
    </xf>
    <xf numFmtId="0" fontId="8" fillId="3" borderId="140" xfId="21" applyFont="1" applyFill="1" applyBorder="1" applyAlignment="1" applyProtection="1">
      <alignment horizontal="center" vertical="center"/>
      <protection hidden="1"/>
    </xf>
    <xf numFmtId="0" fontId="8" fillId="3" borderId="141" xfId="21" applyFont="1" applyFill="1" applyBorder="1" applyAlignment="1" applyProtection="1">
      <alignment horizontal="center" vertical="center"/>
      <protection hidden="1"/>
    </xf>
    <xf numFmtId="0" fontId="8" fillId="4" borderId="139" xfId="21" applyFont="1" applyFill="1" applyBorder="1" applyAlignment="1" applyProtection="1">
      <alignment horizontal="center" vertical="center"/>
      <protection hidden="1"/>
    </xf>
    <xf numFmtId="0" fontId="8" fillId="4" borderId="140" xfId="21" applyFont="1" applyFill="1" applyBorder="1" applyAlignment="1" applyProtection="1">
      <alignment horizontal="center" vertical="center"/>
      <protection hidden="1"/>
    </xf>
    <xf numFmtId="0" fontId="8" fillId="4" borderId="141" xfId="21" applyFont="1" applyFill="1" applyBorder="1" applyAlignment="1" applyProtection="1">
      <alignment horizontal="center" vertical="center"/>
      <protection hidden="1"/>
    </xf>
    <xf numFmtId="0" fontId="8" fillId="10" borderId="142" xfId="21" applyFont="1" applyFill="1" applyBorder="1" applyAlignment="1" applyProtection="1">
      <alignment horizontal="center" vertical="center"/>
      <protection hidden="1"/>
    </xf>
    <xf numFmtId="0" fontId="8" fillId="10" borderId="143" xfId="21" applyFont="1" applyFill="1" applyBorder="1" applyAlignment="1" applyProtection="1">
      <alignment horizontal="center" vertical="center"/>
      <protection hidden="1"/>
    </xf>
    <xf numFmtId="0" fontId="8" fillId="10" borderId="144" xfId="21" applyFont="1" applyFill="1" applyBorder="1" applyAlignment="1" applyProtection="1">
      <alignment horizontal="center" vertical="center"/>
      <protection hidden="1"/>
    </xf>
    <xf numFmtId="0" fontId="22" fillId="0" borderId="0" xfId="21" applyFont="1" applyBorder="1" applyAlignment="1" applyProtection="1">
      <alignment horizontal="center" vertical="center" shrinkToFit="1"/>
      <protection hidden="1"/>
    </xf>
    <xf numFmtId="0" fontId="22" fillId="0" borderId="4" xfId="21" applyFont="1" applyBorder="1" applyAlignment="1" applyProtection="1">
      <alignment horizontal="center" vertical="center" shrinkToFit="1"/>
      <protection hidden="1"/>
    </xf>
    <xf numFmtId="0" fontId="41" fillId="0" borderId="145" xfId="21" applyFont="1" applyFill="1" applyBorder="1" applyAlignment="1" applyProtection="1">
      <alignment horizontal="center" vertical="center"/>
      <protection hidden="1"/>
    </xf>
    <xf numFmtId="0" fontId="41" fillId="0" borderId="146" xfId="21" applyFont="1" applyFill="1" applyBorder="1" applyAlignment="1" applyProtection="1">
      <alignment horizontal="center" vertical="center"/>
      <protection hidden="1"/>
    </xf>
    <xf numFmtId="0" fontId="41" fillId="0" borderId="147" xfId="21" applyFont="1" applyFill="1" applyBorder="1" applyAlignment="1" applyProtection="1">
      <alignment horizontal="center" vertical="center"/>
      <protection hidden="1"/>
    </xf>
    <xf numFmtId="0" fontId="6" fillId="0" borderId="0" xfId="21" applyFont="1" applyAlignment="1" applyProtection="1">
      <alignment horizontal="center" vertical="center" shrinkToFit="1"/>
      <protection hidden="1"/>
    </xf>
    <xf numFmtId="0" fontId="8" fillId="0" borderId="34" xfId="21" applyFont="1" applyBorder="1" applyAlignment="1" applyProtection="1">
      <alignment horizontal="center" vertical="center" shrinkToFit="1"/>
      <protection hidden="1"/>
    </xf>
    <xf numFmtId="0" fontId="8" fillId="0" borderId="39" xfId="21" applyFont="1" applyBorder="1" applyAlignment="1" applyProtection="1">
      <alignment horizontal="center" vertical="center" shrinkToFit="1"/>
      <protection hidden="1"/>
    </xf>
    <xf numFmtId="0" fontId="21" fillId="0" borderId="0" xfId="21" applyFont="1" applyBorder="1" applyAlignment="1" applyProtection="1">
      <alignment horizontal="left" vertical="center" wrapText="1"/>
      <protection hidden="1"/>
    </xf>
    <xf numFmtId="0" fontId="8" fillId="0" borderId="0" xfId="21" applyFont="1" applyBorder="1" applyAlignment="1" applyProtection="1">
      <alignment horizontal="left" vertical="center" wrapText="1"/>
      <protection hidden="1"/>
    </xf>
    <xf numFmtId="0" fontId="7" fillId="0" borderId="0" xfId="21" applyFont="1" applyAlignment="1" applyProtection="1">
      <alignment horizontal="center" vertical="center"/>
      <protection hidden="1"/>
    </xf>
    <xf numFmtId="0" fontId="22" fillId="3" borderId="103" xfId="21" applyFont="1" applyFill="1" applyBorder="1" applyAlignment="1" applyProtection="1">
      <alignment horizontal="left" vertical="center" shrinkToFit="1"/>
      <protection hidden="1"/>
    </xf>
    <xf numFmtId="0" fontId="22" fillId="3" borderId="148" xfId="21" applyFont="1" applyFill="1" applyBorder="1" applyAlignment="1" applyProtection="1">
      <alignment horizontal="left" vertical="center" shrinkToFit="1"/>
      <protection hidden="1"/>
    </xf>
    <xf numFmtId="0" fontId="22" fillId="3" borderId="149" xfId="21" applyFont="1" applyFill="1" applyBorder="1" applyAlignment="1" applyProtection="1">
      <alignment horizontal="left" vertical="center" shrinkToFit="1"/>
      <protection hidden="1"/>
    </xf>
    <xf numFmtId="0" fontId="21" fillId="0" borderId="0" xfId="21" applyFont="1" applyBorder="1" applyAlignment="1" applyProtection="1">
      <alignment vertical="center" wrapText="1"/>
      <protection hidden="1"/>
    </xf>
    <xf numFmtId="0" fontId="8" fillId="0" borderId="0" xfId="21" applyFont="1" applyBorder="1" applyAlignment="1" applyProtection="1">
      <alignment vertical="center" wrapText="1"/>
      <protection hidden="1"/>
    </xf>
    <xf numFmtId="0" fontId="22" fillId="3" borderId="139" xfId="21" applyFont="1" applyFill="1" applyBorder="1" applyAlignment="1" applyProtection="1">
      <alignment horizontal="left" vertical="center" shrinkToFit="1"/>
      <protection hidden="1"/>
    </xf>
    <xf numFmtId="0" fontId="22" fillId="3" borderId="140" xfId="21" applyFont="1" applyFill="1" applyBorder="1" applyAlignment="1" applyProtection="1">
      <alignment horizontal="left" vertical="center" shrinkToFit="1"/>
      <protection hidden="1"/>
    </xf>
    <xf numFmtId="0" fontId="22" fillId="3" borderId="141" xfId="21" applyFont="1" applyFill="1" applyBorder="1" applyAlignment="1" applyProtection="1">
      <alignment horizontal="left" vertical="center" shrinkToFit="1"/>
      <protection hidden="1"/>
    </xf>
    <xf numFmtId="0" fontId="47" fillId="5" borderId="59" xfId="21" applyFont="1" applyFill="1" applyBorder="1" applyAlignment="1" applyProtection="1">
      <alignment horizontal="center" vertical="center" shrinkToFit="1"/>
      <protection hidden="1"/>
    </xf>
    <xf numFmtId="0" fontId="47" fillId="5" borderId="7" xfId="21" applyFont="1" applyFill="1" applyBorder="1" applyAlignment="1" applyProtection="1">
      <alignment horizontal="center" vertical="center" shrinkToFit="1"/>
      <protection hidden="1"/>
    </xf>
    <xf numFmtId="0" fontId="47" fillId="5" borderId="60" xfId="21" applyFont="1" applyFill="1" applyBorder="1" applyAlignment="1" applyProtection="1">
      <alignment horizontal="center" vertical="center" shrinkToFit="1"/>
      <protection hidden="1"/>
    </xf>
    <xf numFmtId="0" fontId="6" fillId="0" borderId="0" xfId="21" applyFont="1" applyAlignment="1" applyProtection="1">
      <alignment horizontal="center" vertical="center"/>
      <protection hidden="1"/>
    </xf>
  </cellXfs>
  <cellStyles count="9">
    <cellStyle name="Normal" xfId="0"/>
    <cellStyle name="Percent" xfId="15"/>
    <cellStyle name="Hyperlink" xfId="16"/>
    <cellStyle name="Comma [0]" xfId="17"/>
    <cellStyle name="Comma" xfId="18"/>
    <cellStyle name="Currency [0]" xfId="19"/>
    <cellStyle name="Currency" xfId="20"/>
    <cellStyle name="標準_熱感知器改II" xfId="21"/>
    <cellStyle name="Followed Hyperlink" xfId="22"/>
  </cellStyles>
  <dxfs count="10">
    <dxf>
      <font>
        <color rgb="FF0000FF"/>
      </font>
      <border/>
    </dxf>
    <dxf>
      <fill>
        <patternFill>
          <bgColor rgb="FFCCFFFF"/>
        </patternFill>
      </fill>
      <border>
        <left>
          <color rgb="FF000000"/>
        </left>
        <right>
          <color rgb="FF000000"/>
        </right>
        <top>
          <color rgb="FF000000"/>
        </top>
        <bottom>
          <color rgb="FF000000"/>
        </bottom>
      </border>
    </dxf>
    <dxf>
      <font>
        <color auto="1"/>
      </font>
      <fill>
        <patternFill>
          <bgColor rgb="FFFFFF00"/>
        </patternFill>
      </fill>
      <border>
        <left style="thin">
          <color rgb="FFFF0000"/>
        </left>
        <right style="thin">
          <color rgb="FFFF0000"/>
        </right>
        <top style="thin"/>
        <bottom style="thin">
          <color rgb="FFFF0000"/>
        </bottom>
      </border>
    </dxf>
    <dxf>
      <font>
        <color rgb="FFCCFFFF"/>
      </font>
      <border/>
    </dxf>
    <dxf>
      <font>
        <color rgb="FFFF0000"/>
      </font>
      <fill>
        <patternFill>
          <bgColor rgb="FFFFFF99"/>
        </patternFill>
      </fill>
      <border/>
    </dxf>
    <dxf>
      <font>
        <color rgb="FFFFFFFF"/>
      </font>
      <border/>
    </dxf>
    <dxf>
      <font>
        <b val="0"/>
        <i val="0"/>
        <color auto="1"/>
      </font>
      <border/>
    </dxf>
    <dxf>
      <font>
        <b val="0"/>
        <i/>
        <color rgb="FFFF0000"/>
      </font>
      <fill>
        <patternFill>
          <bgColor rgb="FFFFFF99"/>
        </patternFill>
      </fill>
      <border>
        <left style="thin">
          <color rgb="FFFF0000"/>
        </left>
        <right style="thin">
          <color rgb="FFFF0000"/>
        </right>
        <top style="thin"/>
        <bottom style="thin">
          <color rgb="FFFF0000"/>
        </bottom>
      </border>
    </dxf>
    <dxf>
      <font>
        <color auto="1"/>
      </font>
      <fill>
        <patternFill patternType="none">
          <bgColor indexed="65"/>
        </patternFill>
      </fill>
      <border>
        <left style="thin">
          <color rgb="FF000000"/>
        </left>
        <right style="thin">
          <color rgb="FF000000"/>
        </right>
        <top style="thin"/>
        <bottom style="thin">
          <color rgb="FF000000"/>
        </bottom>
      </border>
    </dxf>
    <dxf>
      <font>
        <b val="0"/>
        <i/>
        <color rgb="FFFF0000"/>
      </font>
      <border>
        <left style="thin">
          <color rgb="FFFF0000"/>
        </left>
        <right style="thin">
          <color rgb="FFFF0000"/>
        </right>
        <top style="thin"/>
        <bottom style="thin">
          <color rgb="FFFF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0" i="0" u="none" baseline="0">
                <a:latin typeface="ＭＳ Ｐゴシック"/>
                <a:ea typeface="ＭＳ Ｐゴシック"/>
                <a:cs typeface="ＭＳ Ｐゴシック"/>
              </a:rPr>
              <a:t>消火器の限界時間（熱感知器）</a:t>
            </a:r>
          </a:p>
        </c:rich>
      </c:tx>
      <c:layout/>
      <c:spPr>
        <a:noFill/>
        <a:ln>
          <a:noFill/>
        </a:ln>
      </c:spPr>
    </c:title>
    <c:plotArea>
      <c:layout/>
      <c:scatterChart>
        <c:scatterStyle val="smooth"/>
        <c:varyColors val="0"/>
        <c:ser>
          <c:idx val="0"/>
          <c:order val="0"/>
          <c:tx>
            <c:strRef>
              <c:f>【消火器】シート!#REF!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strRef>
              <c:f>【消火器】シート!#REF!</c:f>
              <c:strCache>
                <c:ptCount val="1"/>
                <c:pt idx="0">
                  <c:v>1</c:v>
                </c:pt>
              </c:strCache>
            </c:strRef>
          </c:xVal>
          <c:yVal>
            <c:numRef>
              <c:f>【消火器】シート!#REF!</c:f>
              <c:numCache>
                <c:ptCount val="1"/>
                <c:pt idx="0">
                  <c:v>1</c:v>
                </c:pt>
              </c:numCache>
            </c:numRef>
          </c:yVal>
          <c:smooth val="1"/>
        </c:ser>
        <c:axId val="26194304"/>
        <c:axId val="34422145"/>
      </c:scatterChart>
      <c:valAx>
        <c:axId val="26194304"/>
        <c:scaling>
          <c:orientation val="minMax"/>
        </c:scaling>
        <c:axPos val="b"/>
        <c:minorGridlines/>
        <c:delete val="0"/>
        <c:numFmt formatCode="General" sourceLinked="1"/>
        <c:majorTickMark val="in"/>
        <c:minorTickMark val="none"/>
        <c:tickLblPos val="nextTo"/>
        <c:crossAx val="34422145"/>
        <c:crossesAt val="0"/>
        <c:crossBetween val="midCat"/>
        <c:dispUnits/>
      </c:valAx>
      <c:valAx>
        <c:axId val="34422145"/>
        <c:scaling>
          <c:orientation val="minMax"/>
          <c:max val="3"/>
          <c:min val="0"/>
        </c:scaling>
        <c:axPos val="l"/>
        <c:majorGridlines/>
        <c:minorGridlines>
          <c:spPr>
            <a:ln w="3175">
              <a:solidFill>
                <a:srgbClr val="808080"/>
              </a:solidFill>
            </a:ln>
          </c:spPr>
        </c:minorGridlines>
        <c:delete val="0"/>
        <c:numFmt formatCode="General" sourceLinked="1"/>
        <c:majorTickMark val="in"/>
        <c:minorTickMark val="none"/>
        <c:tickLblPos val="nextTo"/>
        <c:crossAx val="26194304"/>
        <c:crosses val="autoZero"/>
        <c:crossBetween val="midCat"/>
        <c:dispUnits/>
        <c:majorUnit val="0.5"/>
        <c:minorUnit val="0.1"/>
      </c:valAx>
      <c:spPr>
        <a:solidFill>
          <a:srgbClr val="C0C0C0"/>
        </a:solidFill>
        <a:ln w="12700">
          <a:solidFill>
            <a:srgbClr val="808080"/>
          </a:solidFill>
        </a:ln>
      </c:spPr>
    </c:plotArea>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0" i="0" u="none" baseline="0">
                <a:latin typeface="ＭＳ Ｐゴシック"/>
                <a:ea typeface="ＭＳ Ｐゴシック"/>
                <a:cs typeface="ＭＳ Ｐゴシック"/>
              </a:rPr>
              <a:t>消火器の限界時間(煙感知器）</a:t>
            </a:r>
          </a:p>
        </c:rich>
      </c:tx>
      <c:layout/>
      <c:spPr>
        <a:noFill/>
        <a:ln>
          <a:noFill/>
        </a:ln>
      </c:spPr>
    </c:title>
    <c:plotArea>
      <c:layout/>
      <c:scatterChart>
        <c:scatterStyle val="smooth"/>
        <c:varyColors val="0"/>
        <c:ser>
          <c:idx val="0"/>
          <c:order val="0"/>
          <c:tx>
            <c:strRef>
              <c:f>【消火器】シート!#REF!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strRef>
              <c:f>【消火器】シート!#REF!</c:f>
              <c:strCache>
                <c:ptCount val="1"/>
                <c:pt idx="0">
                  <c:v>1</c:v>
                </c:pt>
              </c:strCache>
            </c:strRef>
          </c:xVal>
          <c:yVal>
            <c:numRef>
              <c:f>【消火器】シート!#REF!</c:f>
              <c:numCache>
                <c:ptCount val="1"/>
                <c:pt idx="0">
                  <c:v>1</c:v>
                </c:pt>
              </c:numCache>
            </c:numRef>
          </c:yVal>
          <c:smooth val="1"/>
        </c:ser>
        <c:axId val="41363850"/>
        <c:axId val="36730331"/>
      </c:scatterChart>
      <c:valAx>
        <c:axId val="41363850"/>
        <c:scaling>
          <c:orientation val="minMax"/>
        </c:scaling>
        <c:axPos val="b"/>
        <c:minorGridlines/>
        <c:delete val="0"/>
        <c:numFmt formatCode="General" sourceLinked="1"/>
        <c:majorTickMark val="in"/>
        <c:minorTickMark val="none"/>
        <c:tickLblPos val="nextTo"/>
        <c:crossAx val="36730331"/>
        <c:crossesAt val="0"/>
        <c:crossBetween val="midCat"/>
        <c:dispUnits/>
      </c:valAx>
      <c:valAx>
        <c:axId val="36730331"/>
        <c:scaling>
          <c:orientation val="minMax"/>
          <c:max val="4"/>
          <c:min val="0"/>
        </c:scaling>
        <c:axPos val="l"/>
        <c:majorGridlines/>
        <c:minorGridlines>
          <c:spPr>
            <a:ln w="3175">
              <a:solidFill>
                <a:srgbClr val="808080"/>
              </a:solidFill>
            </a:ln>
          </c:spPr>
        </c:minorGridlines>
        <c:delete val="0"/>
        <c:numFmt formatCode="General" sourceLinked="1"/>
        <c:majorTickMark val="in"/>
        <c:minorTickMark val="none"/>
        <c:tickLblPos val="nextTo"/>
        <c:crossAx val="41363850"/>
        <c:crosses val="autoZero"/>
        <c:crossBetween val="midCat"/>
        <c:dispUnits/>
        <c:majorUnit val="0.5"/>
        <c:minorUnit val="0.1"/>
      </c:valAx>
      <c:spPr>
        <a:solidFill>
          <a:srgbClr val="C0C0C0"/>
        </a:solidFill>
        <a:ln w="12700">
          <a:solidFill>
            <a:srgbClr val="808080"/>
          </a:solidFill>
        </a:ln>
      </c:spPr>
    </c:plotArea>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0" i="0" u="none" baseline="0">
                <a:latin typeface="ＭＳ Ｐゴシック"/>
                <a:ea typeface="ＭＳ Ｐゴシック"/>
                <a:cs typeface="ＭＳ Ｐゴシック"/>
              </a:rPr>
              <a:t>消火器の限界時間（熱感知器）</a:t>
            </a:r>
          </a:p>
        </c:rich>
      </c:tx>
      <c:layout/>
      <c:spPr>
        <a:noFill/>
        <a:ln>
          <a:noFill/>
        </a:ln>
      </c:spPr>
    </c:title>
    <c:plotArea>
      <c:layout/>
      <c:scatterChart>
        <c:scatterStyle val="smooth"/>
        <c:varyColors val="0"/>
        <c:ser>
          <c:idx val="0"/>
          <c:order val="0"/>
          <c:tx>
            <c:strRef>
              <c:f>【消火器】シート!#REF!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strRef>
              <c:f>【消火器】シート!#REF!</c:f>
              <c:strCache>
                <c:ptCount val="1"/>
                <c:pt idx="0">
                  <c:v>1</c:v>
                </c:pt>
              </c:strCache>
            </c:strRef>
          </c:xVal>
          <c:yVal>
            <c:numRef>
              <c:f>【消火器】シート!#REF!</c:f>
              <c:numCache>
                <c:ptCount val="1"/>
                <c:pt idx="0">
                  <c:v>1</c:v>
                </c:pt>
              </c:numCache>
            </c:numRef>
          </c:yVal>
          <c:smooth val="1"/>
        </c:ser>
        <c:axId val="62137524"/>
        <c:axId val="22366805"/>
      </c:scatterChart>
      <c:valAx>
        <c:axId val="62137524"/>
        <c:scaling>
          <c:orientation val="minMax"/>
        </c:scaling>
        <c:axPos val="b"/>
        <c:minorGridlines/>
        <c:delete val="0"/>
        <c:numFmt formatCode="General" sourceLinked="1"/>
        <c:majorTickMark val="in"/>
        <c:minorTickMark val="none"/>
        <c:tickLblPos val="nextTo"/>
        <c:crossAx val="22366805"/>
        <c:crossesAt val="0"/>
        <c:crossBetween val="midCat"/>
        <c:dispUnits/>
      </c:valAx>
      <c:valAx>
        <c:axId val="22366805"/>
        <c:scaling>
          <c:orientation val="minMax"/>
          <c:max val="2"/>
          <c:min val="0"/>
        </c:scaling>
        <c:axPos val="l"/>
        <c:majorGridlines/>
        <c:minorGridlines>
          <c:spPr>
            <a:ln w="3175">
              <a:solidFill>
                <a:srgbClr val="808080"/>
              </a:solidFill>
            </a:ln>
          </c:spPr>
        </c:minorGridlines>
        <c:delete val="0"/>
        <c:numFmt formatCode="General" sourceLinked="1"/>
        <c:majorTickMark val="in"/>
        <c:minorTickMark val="none"/>
        <c:tickLblPos val="nextTo"/>
        <c:crossAx val="62137524"/>
        <c:crosses val="autoZero"/>
        <c:crossBetween val="midCat"/>
        <c:dispUnits/>
        <c:majorUnit val="0.5"/>
        <c:minorUnit val="0.1"/>
      </c:valAx>
      <c:spPr>
        <a:solidFill>
          <a:srgbClr val="C0C0C0"/>
        </a:solidFill>
        <a:ln w="12700">
          <a:solidFill>
            <a:srgbClr val="808080"/>
          </a:solidFill>
        </a:ln>
      </c:spPr>
    </c:plotArea>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0" i="0" u="none" baseline="0">
                <a:latin typeface="ＭＳ Ｐゴシック"/>
                <a:ea typeface="ＭＳ Ｐゴシック"/>
                <a:cs typeface="ＭＳ Ｐゴシック"/>
              </a:rPr>
              <a:t>消火器の限界時間(煙感知器）</a:t>
            </a:r>
          </a:p>
        </c:rich>
      </c:tx>
      <c:layout/>
      <c:spPr>
        <a:noFill/>
        <a:ln>
          <a:noFill/>
        </a:ln>
      </c:spPr>
    </c:title>
    <c:plotArea>
      <c:layout/>
      <c:scatterChart>
        <c:scatterStyle val="smooth"/>
        <c:varyColors val="0"/>
        <c:ser>
          <c:idx val="0"/>
          <c:order val="0"/>
          <c:tx>
            <c:strRef>
              <c:f>【消火器】シート!#REF!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strRef>
              <c:f>【消火器】シート!#REF!</c:f>
              <c:strCache>
                <c:ptCount val="1"/>
                <c:pt idx="0">
                  <c:v>1</c:v>
                </c:pt>
              </c:strCache>
            </c:strRef>
          </c:xVal>
          <c:yVal>
            <c:numRef>
              <c:f>【消火器】シート!#REF!</c:f>
              <c:numCache>
                <c:ptCount val="1"/>
                <c:pt idx="0">
                  <c:v>1</c:v>
                </c:pt>
              </c:numCache>
            </c:numRef>
          </c:yVal>
          <c:smooth val="1"/>
        </c:ser>
        <c:axId val="67083518"/>
        <c:axId val="66880751"/>
      </c:scatterChart>
      <c:valAx>
        <c:axId val="67083518"/>
        <c:scaling>
          <c:orientation val="minMax"/>
        </c:scaling>
        <c:axPos val="b"/>
        <c:minorGridlines/>
        <c:delete val="0"/>
        <c:numFmt formatCode="General" sourceLinked="1"/>
        <c:majorTickMark val="in"/>
        <c:minorTickMark val="none"/>
        <c:tickLblPos val="nextTo"/>
        <c:crossAx val="66880751"/>
        <c:crossesAt val="0"/>
        <c:crossBetween val="midCat"/>
        <c:dispUnits/>
      </c:valAx>
      <c:valAx>
        <c:axId val="66880751"/>
        <c:scaling>
          <c:orientation val="minMax"/>
          <c:max val="3"/>
          <c:min val="0"/>
        </c:scaling>
        <c:axPos val="l"/>
        <c:majorGridlines/>
        <c:minorGridlines>
          <c:spPr>
            <a:ln w="3175">
              <a:solidFill>
                <a:srgbClr val="808080"/>
              </a:solidFill>
            </a:ln>
          </c:spPr>
        </c:minorGridlines>
        <c:delete val="0"/>
        <c:numFmt formatCode="General" sourceLinked="1"/>
        <c:majorTickMark val="in"/>
        <c:minorTickMark val="none"/>
        <c:tickLblPos val="nextTo"/>
        <c:crossAx val="67083518"/>
        <c:crosses val="autoZero"/>
        <c:crossBetween val="midCat"/>
        <c:dispUnits/>
        <c:majorUnit val="0.5"/>
        <c:minorUnit val="0.1"/>
      </c:valAx>
      <c:spPr>
        <a:solidFill>
          <a:srgbClr val="C0C0C0"/>
        </a:solidFill>
        <a:ln w="12700">
          <a:solidFill>
            <a:srgbClr val="808080"/>
          </a:solidFill>
        </a:ln>
      </c:spPr>
    </c:plotArea>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0" i="0" u="none" baseline="0">
                <a:latin typeface="ＭＳ Ｐゴシック"/>
                <a:ea typeface="ＭＳ Ｐゴシック"/>
                <a:cs typeface="ＭＳ Ｐゴシック"/>
              </a:rPr>
              <a:t>消火器の限界時間（熱感知器）</a:t>
            </a:r>
          </a:p>
        </c:rich>
      </c:tx>
      <c:layout/>
      <c:spPr>
        <a:noFill/>
        <a:ln>
          <a:noFill/>
        </a:ln>
      </c:spPr>
    </c:title>
    <c:plotArea>
      <c:layout/>
      <c:scatterChart>
        <c:scatterStyle val="smooth"/>
        <c:varyColors val="0"/>
        <c:ser>
          <c:idx val="0"/>
          <c:order val="0"/>
          <c:tx>
            <c:strRef>
              <c:f>【消火器】シート!#REF!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strRef>
              <c:f>【消火器】シート!#REF!</c:f>
              <c:strCache>
                <c:ptCount val="1"/>
                <c:pt idx="0">
                  <c:v>1</c:v>
                </c:pt>
              </c:strCache>
            </c:strRef>
          </c:xVal>
          <c:yVal>
            <c:numRef>
              <c:f>【消火器】シート!#REF!</c:f>
              <c:numCache>
                <c:ptCount val="1"/>
                <c:pt idx="0">
                  <c:v>1</c:v>
                </c:pt>
              </c:numCache>
            </c:numRef>
          </c:yVal>
          <c:smooth val="1"/>
        </c:ser>
        <c:axId val="65055848"/>
        <c:axId val="48631721"/>
      </c:scatterChart>
      <c:valAx>
        <c:axId val="65055848"/>
        <c:scaling>
          <c:orientation val="minMax"/>
        </c:scaling>
        <c:axPos val="b"/>
        <c:minorGridlines/>
        <c:delete val="0"/>
        <c:numFmt formatCode="General" sourceLinked="1"/>
        <c:majorTickMark val="in"/>
        <c:minorTickMark val="none"/>
        <c:tickLblPos val="nextTo"/>
        <c:crossAx val="48631721"/>
        <c:crossesAt val="0"/>
        <c:crossBetween val="midCat"/>
        <c:dispUnits/>
      </c:valAx>
      <c:valAx>
        <c:axId val="48631721"/>
        <c:scaling>
          <c:orientation val="minMax"/>
          <c:max val="3"/>
          <c:min val="0"/>
        </c:scaling>
        <c:axPos val="l"/>
        <c:majorGridlines/>
        <c:minorGridlines>
          <c:spPr>
            <a:ln w="3175">
              <a:solidFill>
                <a:srgbClr val="808080"/>
              </a:solidFill>
            </a:ln>
          </c:spPr>
        </c:minorGridlines>
        <c:delete val="0"/>
        <c:numFmt formatCode="General" sourceLinked="1"/>
        <c:majorTickMark val="in"/>
        <c:minorTickMark val="none"/>
        <c:tickLblPos val="nextTo"/>
        <c:crossAx val="65055848"/>
        <c:crosses val="autoZero"/>
        <c:crossBetween val="midCat"/>
        <c:dispUnits/>
        <c:majorUnit val="0.5"/>
        <c:minorUnit val="0.1"/>
      </c:valAx>
      <c:spPr>
        <a:solidFill>
          <a:srgbClr val="C0C0C0"/>
        </a:solidFill>
        <a:ln w="12700">
          <a:solidFill>
            <a:srgbClr val="808080"/>
          </a:solidFill>
        </a:ln>
      </c:spPr>
    </c:plotArea>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0" i="0" u="none" baseline="0">
                <a:latin typeface="ＭＳ Ｐゴシック"/>
                <a:ea typeface="ＭＳ Ｐゴシック"/>
                <a:cs typeface="ＭＳ Ｐゴシック"/>
              </a:rPr>
              <a:t>消火器の限界時間(煙感知器）</a:t>
            </a:r>
          </a:p>
        </c:rich>
      </c:tx>
      <c:layout/>
      <c:spPr>
        <a:noFill/>
        <a:ln>
          <a:noFill/>
        </a:ln>
      </c:spPr>
    </c:title>
    <c:plotArea>
      <c:layout/>
      <c:scatterChart>
        <c:scatterStyle val="smooth"/>
        <c:varyColors val="0"/>
        <c:ser>
          <c:idx val="0"/>
          <c:order val="0"/>
          <c:tx>
            <c:strRef>
              <c:f>【消火器】シート!#REF!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strRef>
              <c:f>【消火器】シート!#REF!</c:f>
              <c:strCache>
                <c:ptCount val="1"/>
                <c:pt idx="0">
                  <c:v>1</c:v>
                </c:pt>
              </c:strCache>
            </c:strRef>
          </c:xVal>
          <c:yVal>
            <c:numRef>
              <c:f>【消火器】シート!#REF!</c:f>
              <c:numCache>
                <c:ptCount val="1"/>
                <c:pt idx="0">
                  <c:v>1</c:v>
                </c:pt>
              </c:numCache>
            </c:numRef>
          </c:yVal>
          <c:smooth val="1"/>
        </c:ser>
        <c:axId val="35032306"/>
        <c:axId val="46855299"/>
      </c:scatterChart>
      <c:valAx>
        <c:axId val="35032306"/>
        <c:scaling>
          <c:orientation val="minMax"/>
        </c:scaling>
        <c:axPos val="b"/>
        <c:minorGridlines/>
        <c:delete val="0"/>
        <c:numFmt formatCode="General" sourceLinked="1"/>
        <c:majorTickMark val="in"/>
        <c:minorTickMark val="none"/>
        <c:tickLblPos val="nextTo"/>
        <c:crossAx val="46855299"/>
        <c:crossesAt val="0"/>
        <c:crossBetween val="midCat"/>
        <c:dispUnits/>
      </c:valAx>
      <c:valAx>
        <c:axId val="46855299"/>
        <c:scaling>
          <c:orientation val="minMax"/>
          <c:max val="4"/>
          <c:min val="0"/>
        </c:scaling>
        <c:axPos val="l"/>
        <c:majorGridlines/>
        <c:minorGridlines>
          <c:spPr>
            <a:ln w="3175">
              <a:solidFill>
                <a:srgbClr val="808080"/>
              </a:solidFill>
            </a:ln>
          </c:spPr>
        </c:minorGridlines>
        <c:delete val="0"/>
        <c:numFmt formatCode="General" sourceLinked="1"/>
        <c:majorTickMark val="in"/>
        <c:minorTickMark val="none"/>
        <c:tickLblPos val="nextTo"/>
        <c:crossAx val="35032306"/>
        <c:crosses val="autoZero"/>
        <c:crossBetween val="midCat"/>
        <c:dispUnits/>
        <c:majorUnit val="0.5"/>
        <c:minorUnit val="0.1"/>
      </c:valAx>
      <c:spPr>
        <a:solidFill>
          <a:srgbClr val="C0C0C0"/>
        </a:solidFill>
        <a:ln w="12700">
          <a:solidFill>
            <a:srgbClr val="808080"/>
          </a:solidFill>
        </a:ln>
      </c:spPr>
    </c:plotArea>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0" i="0" u="none" baseline="0">
                <a:latin typeface="ＭＳ Ｐゴシック"/>
                <a:ea typeface="ＭＳ Ｐゴシック"/>
                <a:cs typeface="ＭＳ Ｐゴシック"/>
              </a:rPr>
              <a:t>消火器の限界時間（熱感知器）</a:t>
            </a:r>
          </a:p>
        </c:rich>
      </c:tx>
      <c:layout/>
      <c:spPr>
        <a:noFill/>
        <a:ln>
          <a:noFill/>
        </a:ln>
      </c:spPr>
    </c:title>
    <c:plotArea>
      <c:layout/>
      <c:scatterChart>
        <c:scatterStyle val="smooth"/>
        <c:varyColors val="0"/>
        <c:ser>
          <c:idx val="0"/>
          <c:order val="0"/>
          <c:tx>
            <c:strRef>
              <c:f>【消火器】シート!#REF!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strRef>
              <c:f>【消火器】シート!#REF!</c:f>
              <c:strCache>
                <c:ptCount val="1"/>
                <c:pt idx="0">
                  <c:v>1</c:v>
                </c:pt>
              </c:strCache>
            </c:strRef>
          </c:xVal>
          <c:yVal>
            <c:numRef>
              <c:f>【消火器】シート!#REF!</c:f>
              <c:numCache>
                <c:ptCount val="1"/>
                <c:pt idx="0">
                  <c:v>1</c:v>
                </c:pt>
              </c:numCache>
            </c:numRef>
          </c:yVal>
          <c:smooth val="1"/>
        </c:ser>
        <c:axId val="19044508"/>
        <c:axId val="37182845"/>
      </c:scatterChart>
      <c:valAx>
        <c:axId val="19044508"/>
        <c:scaling>
          <c:orientation val="minMax"/>
        </c:scaling>
        <c:axPos val="b"/>
        <c:minorGridlines/>
        <c:delete val="0"/>
        <c:numFmt formatCode="General" sourceLinked="1"/>
        <c:majorTickMark val="in"/>
        <c:minorTickMark val="none"/>
        <c:tickLblPos val="nextTo"/>
        <c:crossAx val="37182845"/>
        <c:crossesAt val="0"/>
        <c:crossBetween val="midCat"/>
        <c:dispUnits/>
      </c:valAx>
      <c:valAx>
        <c:axId val="37182845"/>
        <c:scaling>
          <c:orientation val="minMax"/>
          <c:max val="3"/>
          <c:min val="0"/>
        </c:scaling>
        <c:axPos val="l"/>
        <c:majorGridlines/>
        <c:minorGridlines>
          <c:spPr>
            <a:ln w="3175">
              <a:solidFill>
                <a:srgbClr val="808080"/>
              </a:solidFill>
            </a:ln>
          </c:spPr>
        </c:minorGridlines>
        <c:delete val="0"/>
        <c:numFmt formatCode="General" sourceLinked="1"/>
        <c:majorTickMark val="in"/>
        <c:minorTickMark val="none"/>
        <c:tickLblPos val="nextTo"/>
        <c:crossAx val="19044508"/>
        <c:crosses val="autoZero"/>
        <c:crossBetween val="midCat"/>
        <c:dispUnits/>
        <c:majorUnit val="0.5"/>
        <c:minorUnit val="0.1"/>
      </c:valAx>
      <c:spPr>
        <a:solidFill>
          <a:srgbClr val="C0C0C0"/>
        </a:solidFill>
        <a:ln w="12700">
          <a:solidFill>
            <a:srgbClr val="808080"/>
          </a:solidFill>
        </a:ln>
      </c:spPr>
    </c:plotArea>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消火器の限界時間(煙感知器）</a:t>
            </a:r>
          </a:p>
        </c:rich>
      </c:tx>
      <c:layout/>
      <c:spPr>
        <a:noFill/>
        <a:ln>
          <a:noFill/>
        </a:ln>
      </c:spPr>
    </c:title>
    <c:plotArea>
      <c:layout/>
      <c:scatterChart>
        <c:scatterStyle val="smooth"/>
        <c:varyColors val="0"/>
        <c:ser>
          <c:idx val="0"/>
          <c:order val="0"/>
          <c:tx>
            <c:strRef>
              <c:f>【消火器】シート!#REF!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strRef>
              <c:f>【消火器】シート!#REF!</c:f>
              <c:strCache>
                <c:ptCount val="1"/>
                <c:pt idx="0">
                  <c:v>1</c:v>
                </c:pt>
              </c:strCache>
            </c:strRef>
          </c:xVal>
          <c:yVal>
            <c:numRef>
              <c:f>【消火器】シート!#REF!</c:f>
              <c:numCache>
                <c:ptCount val="1"/>
                <c:pt idx="0">
                  <c:v>1</c:v>
                </c:pt>
              </c:numCache>
            </c:numRef>
          </c:yVal>
          <c:smooth val="1"/>
        </c:ser>
        <c:axId val="66210150"/>
        <c:axId val="59020439"/>
      </c:scatterChart>
      <c:valAx>
        <c:axId val="66210150"/>
        <c:scaling>
          <c:orientation val="minMax"/>
        </c:scaling>
        <c:axPos val="b"/>
        <c:minorGridlines/>
        <c:delete val="0"/>
        <c:numFmt formatCode="General" sourceLinked="1"/>
        <c:majorTickMark val="in"/>
        <c:minorTickMark val="none"/>
        <c:tickLblPos val="nextTo"/>
        <c:crossAx val="59020439"/>
        <c:crossesAt val="0"/>
        <c:crossBetween val="midCat"/>
        <c:dispUnits/>
      </c:valAx>
      <c:valAx>
        <c:axId val="59020439"/>
        <c:scaling>
          <c:orientation val="minMax"/>
          <c:max val="4"/>
          <c:min val="0"/>
        </c:scaling>
        <c:axPos val="l"/>
        <c:majorGridlines/>
        <c:minorGridlines>
          <c:spPr>
            <a:ln w="3175">
              <a:solidFill>
                <a:srgbClr val="808080"/>
              </a:solidFill>
            </a:ln>
          </c:spPr>
        </c:minorGridlines>
        <c:delete val="0"/>
        <c:numFmt formatCode="General" sourceLinked="1"/>
        <c:majorTickMark val="in"/>
        <c:minorTickMark val="none"/>
        <c:tickLblPos val="nextTo"/>
        <c:crossAx val="66210150"/>
        <c:crosses val="autoZero"/>
        <c:crossBetween val="midCat"/>
        <c:dispUnits/>
        <c:majorUnit val="0.5"/>
        <c:minorUnit val="0.1"/>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0</xdr:colOff>
      <xdr:row>1</xdr:row>
      <xdr:rowOff>0</xdr:rowOff>
    </xdr:to>
    <xdr:sp>
      <xdr:nvSpPr>
        <xdr:cNvPr id="1" name="AutoShape 1"/>
        <xdr:cNvSpPr>
          <a:spLocks/>
        </xdr:cNvSpPr>
      </xdr:nvSpPr>
      <xdr:spPr>
        <a:xfrm>
          <a:off x="0" y="190500"/>
          <a:ext cx="0" cy="0"/>
        </a:xfrm>
        <a:prstGeom prst="down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0</xdr:rowOff>
    </xdr:from>
    <xdr:to>
      <xdr:col>7</xdr:col>
      <xdr:colOff>333375</xdr:colOff>
      <xdr:row>0</xdr:row>
      <xdr:rowOff>0</xdr:rowOff>
    </xdr:to>
    <xdr:graphicFrame>
      <xdr:nvGraphicFramePr>
        <xdr:cNvPr id="1" name="Chart 1"/>
        <xdr:cNvGraphicFramePr/>
      </xdr:nvGraphicFramePr>
      <xdr:xfrm>
        <a:off x="666750" y="0"/>
        <a:ext cx="4572000" cy="0"/>
      </xdr:xfrm>
      <a:graphic>
        <a:graphicData uri="http://schemas.openxmlformats.org/drawingml/2006/chart">
          <c:chart xmlns:c="http://schemas.openxmlformats.org/drawingml/2006/chart" r:id="rId1"/>
        </a:graphicData>
      </a:graphic>
    </xdr:graphicFrame>
    <xdr:clientData/>
  </xdr:twoCellAnchor>
  <xdr:twoCellAnchor>
    <xdr:from>
      <xdr:col>0</xdr:col>
      <xdr:colOff>647700</xdr:colOff>
      <xdr:row>0</xdr:row>
      <xdr:rowOff>0</xdr:rowOff>
    </xdr:from>
    <xdr:to>
      <xdr:col>7</xdr:col>
      <xdr:colOff>323850</xdr:colOff>
      <xdr:row>0</xdr:row>
      <xdr:rowOff>0</xdr:rowOff>
    </xdr:to>
    <xdr:graphicFrame>
      <xdr:nvGraphicFramePr>
        <xdr:cNvPr id="2" name="Chart 2"/>
        <xdr:cNvGraphicFramePr/>
      </xdr:nvGraphicFramePr>
      <xdr:xfrm>
        <a:off x="647700" y="0"/>
        <a:ext cx="4581525" cy="0"/>
      </xdr:xfrm>
      <a:graphic>
        <a:graphicData uri="http://schemas.openxmlformats.org/drawingml/2006/chart">
          <c:chart xmlns:c="http://schemas.openxmlformats.org/drawingml/2006/chart" r:id="rId2"/>
        </a:graphicData>
      </a:graphic>
    </xdr:graphicFrame>
    <xdr:clientData/>
  </xdr:twoCellAnchor>
  <xdr:twoCellAnchor>
    <xdr:from>
      <xdr:col>0</xdr:col>
      <xdr:colOff>676275</xdr:colOff>
      <xdr:row>0</xdr:row>
      <xdr:rowOff>0</xdr:rowOff>
    </xdr:from>
    <xdr:to>
      <xdr:col>7</xdr:col>
      <xdr:colOff>333375</xdr:colOff>
      <xdr:row>0</xdr:row>
      <xdr:rowOff>0</xdr:rowOff>
    </xdr:to>
    <xdr:graphicFrame>
      <xdr:nvGraphicFramePr>
        <xdr:cNvPr id="3" name="Chart 3"/>
        <xdr:cNvGraphicFramePr/>
      </xdr:nvGraphicFramePr>
      <xdr:xfrm>
        <a:off x="676275" y="0"/>
        <a:ext cx="4562475" cy="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0</xdr:row>
      <xdr:rowOff>0</xdr:rowOff>
    </xdr:from>
    <xdr:to>
      <xdr:col>7</xdr:col>
      <xdr:colOff>371475</xdr:colOff>
      <xdr:row>0</xdr:row>
      <xdr:rowOff>0</xdr:rowOff>
    </xdr:to>
    <xdr:graphicFrame>
      <xdr:nvGraphicFramePr>
        <xdr:cNvPr id="4" name="Chart 4"/>
        <xdr:cNvGraphicFramePr/>
      </xdr:nvGraphicFramePr>
      <xdr:xfrm>
        <a:off x="695325" y="0"/>
        <a:ext cx="4581525" cy="0"/>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0</xdr:row>
      <xdr:rowOff>0</xdr:rowOff>
    </xdr:from>
    <xdr:to>
      <xdr:col>6</xdr:col>
      <xdr:colOff>371475</xdr:colOff>
      <xdr:row>0</xdr:row>
      <xdr:rowOff>0</xdr:rowOff>
    </xdr:to>
    <xdr:graphicFrame>
      <xdr:nvGraphicFramePr>
        <xdr:cNvPr id="5" name="Chart 5"/>
        <xdr:cNvGraphicFramePr/>
      </xdr:nvGraphicFramePr>
      <xdr:xfrm>
        <a:off x="19050" y="0"/>
        <a:ext cx="457200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6</xdr:col>
      <xdr:colOff>361950</xdr:colOff>
      <xdr:row>0</xdr:row>
      <xdr:rowOff>0</xdr:rowOff>
    </xdr:to>
    <xdr:graphicFrame>
      <xdr:nvGraphicFramePr>
        <xdr:cNvPr id="6" name="Chart 6"/>
        <xdr:cNvGraphicFramePr/>
      </xdr:nvGraphicFramePr>
      <xdr:xfrm>
        <a:off x="0" y="0"/>
        <a:ext cx="4581525" cy="0"/>
      </xdr:xfrm>
      <a:graphic>
        <a:graphicData uri="http://schemas.openxmlformats.org/drawingml/2006/chart">
          <c:chart xmlns:c="http://schemas.openxmlformats.org/drawingml/2006/chart" r:id="rId6"/>
        </a:graphicData>
      </a:graphic>
    </xdr:graphicFrame>
    <xdr:clientData/>
  </xdr:twoCellAnchor>
  <xdr:twoCellAnchor>
    <xdr:from>
      <xdr:col>0</xdr:col>
      <xdr:colOff>19050</xdr:colOff>
      <xdr:row>0</xdr:row>
      <xdr:rowOff>0</xdr:rowOff>
    </xdr:from>
    <xdr:to>
      <xdr:col>6</xdr:col>
      <xdr:colOff>371475</xdr:colOff>
      <xdr:row>0</xdr:row>
      <xdr:rowOff>0</xdr:rowOff>
    </xdr:to>
    <xdr:graphicFrame>
      <xdr:nvGraphicFramePr>
        <xdr:cNvPr id="7" name="Chart 7"/>
        <xdr:cNvGraphicFramePr/>
      </xdr:nvGraphicFramePr>
      <xdr:xfrm>
        <a:off x="19050" y="0"/>
        <a:ext cx="457200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6</xdr:col>
      <xdr:colOff>361950</xdr:colOff>
      <xdr:row>0</xdr:row>
      <xdr:rowOff>0</xdr:rowOff>
    </xdr:to>
    <xdr:graphicFrame>
      <xdr:nvGraphicFramePr>
        <xdr:cNvPr id="8" name="Chart 8"/>
        <xdr:cNvGraphicFramePr/>
      </xdr:nvGraphicFramePr>
      <xdr:xfrm>
        <a:off x="0" y="0"/>
        <a:ext cx="4581525" cy="0"/>
      </xdr:xfrm>
      <a:graphic>
        <a:graphicData uri="http://schemas.openxmlformats.org/drawingml/2006/chart">
          <c:chart xmlns:c="http://schemas.openxmlformats.org/drawingml/2006/chart" r:id="rId8"/>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NEC-PCuser\My%20Documents\Documents%20and%20Settings\Owner\Local%20Settings\Temporary%20Internet%20Files\OLKE3\Documents%20and%20Settings\user\Local%20Settings\Temporary%20Internet%20Files\Content.IE5\FVXVRH4K\CalSheet_ThermalDetector&amp;SP&amp;SmokeDetec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熱感知器＆ＳＰ】グラフ (2)"/>
      <sheetName val="【熱感知器＆ＳＰ】シート (2)"/>
      <sheetName val="【熱感知器＆ＳＰ】グラフ"/>
      <sheetName val="【熱感知器＆ＳＰ】シート"/>
      <sheetName val="【光電式感知器】グラフ"/>
      <sheetName val="【光電式感知器】シー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6">
    <tabColor indexed="43"/>
  </sheetPr>
  <dimension ref="A1:N45"/>
  <sheetViews>
    <sheetView showGridLines="0" tabSelected="1" zoomScale="75" zoomScaleNormal="75" workbookViewId="0" topLeftCell="A1">
      <selection activeCell="N17" sqref="N17"/>
    </sheetView>
  </sheetViews>
  <sheetFormatPr defaultColWidth="9.00390625" defaultRowHeight="13.5"/>
  <cols>
    <col min="1" max="1" width="3.50390625" style="63" customWidth="1"/>
    <col min="2" max="2" width="24.00390625" style="63" customWidth="1"/>
    <col min="3" max="3" width="8.25390625" style="63" customWidth="1"/>
    <col min="4" max="4" width="12.125" style="63" customWidth="1"/>
    <col min="5" max="5" width="14.00390625" style="63" customWidth="1"/>
    <col min="6" max="6" width="12.125" style="36" customWidth="1"/>
    <col min="7" max="7" width="16.50390625" style="36" customWidth="1"/>
    <col min="8" max="8" width="3.00390625" style="36" customWidth="1"/>
    <col min="9" max="9" width="10.25390625" style="36" customWidth="1"/>
    <col min="10" max="10" width="17.50390625" style="36" customWidth="1"/>
    <col min="11" max="11" width="14.75390625" style="36" customWidth="1"/>
    <col min="12" max="12" width="7.50390625" style="36" customWidth="1"/>
    <col min="13" max="13" width="11.375" style="36" customWidth="1"/>
    <col min="14" max="15" width="9.00390625" style="36" customWidth="1"/>
    <col min="16" max="34" width="9.00390625" style="37" customWidth="1"/>
    <col min="35" max="16384" width="9.00390625" style="36" customWidth="1"/>
  </cols>
  <sheetData>
    <row r="1" spans="1:12" ht="13.5" customHeight="1">
      <c r="A1" s="59"/>
      <c r="B1" s="59"/>
      <c r="C1" s="59" t="s">
        <v>362</v>
      </c>
      <c r="D1" s="60"/>
      <c r="E1" s="59"/>
      <c r="G1" s="282"/>
      <c r="H1" s="282"/>
      <c r="I1" s="282"/>
      <c r="J1" s="63"/>
      <c r="K1" s="63"/>
      <c r="L1" s="63"/>
    </row>
    <row r="2" spans="1:12" ht="14.25" customHeight="1" thickBot="1">
      <c r="A2" s="59"/>
      <c r="B2" s="60"/>
      <c r="C2" s="60"/>
      <c r="D2" s="60"/>
      <c r="E2" s="59"/>
      <c r="F2" s="72" t="s">
        <v>302</v>
      </c>
      <c r="G2" s="283"/>
      <c r="H2" s="283"/>
      <c r="I2" s="283"/>
      <c r="J2" s="73"/>
      <c r="K2" s="73"/>
      <c r="L2" s="73"/>
    </row>
    <row r="3" spans="1:12" ht="14.25" thickTop="1">
      <c r="A3" s="59"/>
      <c r="B3" s="38" t="s">
        <v>289</v>
      </c>
      <c r="C3" s="61"/>
      <c r="D3" s="62"/>
      <c r="F3" s="281"/>
      <c r="G3" s="85"/>
      <c r="H3" s="285" t="s">
        <v>197</v>
      </c>
      <c r="I3" s="85"/>
      <c r="J3" s="85"/>
      <c r="K3" s="85"/>
      <c r="L3" s="286" t="s">
        <v>328</v>
      </c>
    </row>
    <row r="4" spans="2:12" ht="14.25" customHeight="1" thickBot="1">
      <c r="B4" s="64"/>
      <c r="C4" s="65"/>
      <c r="D4" s="66"/>
      <c r="F4" s="360" t="s">
        <v>329</v>
      </c>
      <c r="G4" s="361"/>
      <c r="H4" s="280" t="s">
        <v>327</v>
      </c>
      <c r="I4" s="384" t="s">
        <v>331</v>
      </c>
      <c r="J4" s="384"/>
      <c r="K4" s="384"/>
      <c r="L4" s="329">
        <f>L20</f>
        <v>0.8254</v>
      </c>
    </row>
    <row r="5" spans="2:12" ht="14.25" thickBot="1">
      <c r="B5" s="39" t="s">
        <v>285</v>
      </c>
      <c r="C5" s="290"/>
      <c r="D5" s="66"/>
      <c r="F5" s="362"/>
      <c r="G5" s="363"/>
      <c r="H5" s="372" t="s">
        <v>327</v>
      </c>
      <c r="I5" s="379" t="s">
        <v>332</v>
      </c>
      <c r="J5" s="379"/>
      <c r="K5" s="379"/>
      <c r="L5" s="377">
        <f>L21</f>
        <v>0.2428</v>
      </c>
    </row>
    <row r="6" spans="2:12" ht="14.25" customHeight="1" thickBot="1">
      <c r="B6" s="39" t="s">
        <v>284</v>
      </c>
      <c r="C6" s="291"/>
      <c r="D6" s="66"/>
      <c r="F6" s="362"/>
      <c r="G6" s="363"/>
      <c r="H6" s="373"/>
      <c r="I6" s="380"/>
      <c r="J6" s="380"/>
      <c r="K6" s="380"/>
      <c r="L6" s="378"/>
    </row>
    <row r="7" spans="2:12" ht="14.25" thickBot="1">
      <c r="B7" s="64"/>
      <c r="C7" s="65"/>
      <c r="D7" s="66"/>
      <c r="F7" s="364"/>
      <c r="G7" s="365"/>
      <c r="H7" s="382"/>
      <c r="I7" s="381"/>
      <c r="J7" s="381"/>
      <c r="K7" s="381"/>
      <c r="L7" s="383"/>
    </row>
    <row r="8" spans="2:12" ht="14.25" thickBot="1">
      <c r="B8" s="40" t="s">
        <v>301</v>
      </c>
      <c r="C8" s="86"/>
      <c r="D8" s="342"/>
      <c r="E8" s="341">
        <f>IF(AND(C8="個別指定",OR(D8="",D8=0)),"✔ 入力して下さい","")</f>
      </c>
      <c r="F8" s="368" t="s">
        <v>333</v>
      </c>
      <c r="G8" s="369"/>
      <c r="H8" s="280" t="s">
        <v>334</v>
      </c>
      <c r="I8" s="384" t="s">
        <v>326</v>
      </c>
      <c r="J8" s="384"/>
      <c r="K8" s="384"/>
      <c r="L8" s="330">
        <f>L22</f>
        <v>0.1503</v>
      </c>
    </row>
    <row r="9" spans="2:12" ht="14.25" thickBot="1">
      <c r="B9" s="64"/>
      <c r="C9" s="65"/>
      <c r="D9" s="66"/>
      <c r="F9" s="368" t="s">
        <v>335</v>
      </c>
      <c r="G9" s="369"/>
      <c r="H9" s="280" t="s">
        <v>336</v>
      </c>
      <c r="I9" s="384" t="s">
        <v>337</v>
      </c>
      <c r="J9" s="384"/>
      <c r="K9" s="384"/>
      <c r="L9" s="330">
        <f>L23</f>
        <v>0.0989</v>
      </c>
    </row>
    <row r="10" spans="2:12" ht="13.5" customHeight="1" thickBot="1">
      <c r="B10" s="67" t="s">
        <v>283</v>
      </c>
      <c r="C10" s="86"/>
      <c r="D10" s="66"/>
      <c r="F10" s="360" t="s">
        <v>338</v>
      </c>
      <c r="G10" s="403"/>
      <c r="H10" s="372" t="s">
        <v>339</v>
      </c>
      <c r="I10" s="379" t="s">
        <v>340</v>
      </c>
      <c r="J10" s="379"/>
      <c r="K10" s="379"/>
      <c r="L10" s="377">
        <f>L24</f>
        <v>0.0765</v>
      </c>
    </row>
    <row r="11" spans="2:14" ht="13.5" customHeight="1" thickBot="1">
      <c r="B11" s="64"/>
      <c r="C11" s="65"/>
      <c r="D11" s="66"/>
      <c r="F11" s="362"/>
      <c r="G11" s="404"/>
      <c r="H11" s="373"/>
      <c r="I11" s="380"/>
      <c r="J11" s="380"/>
      <c r="K11" s="380"/>
      <c r="L11" s="378"/>
      <c r="N11" s="284"/>
    </row>
    <row r="12" spans="2:14" ht="15.75" customHeight="1" thickBot="1">
      <c r="B12" s="41" t="s">
        <v>320</v>
      </c>
      <c r="C12" s="86"/>
      <c r="D12" s="66"/>
      <c r="F12" s="362"/>
      <c r="G12" s="404"/>
      <c r="H12" s="373"/>
      <c r="I12" s="380"/>
      <c r="J12" s="380"/>
      <c r="K12" s="380"/>
      <c r="L12" s="378"/>
      <c r="N12" s="284"/>
    </row>
    <row r="13" spans="2:14" ht="14.25" thickBot="1">
      <c r="B13" s="39" t="s">
        <v>286</v>
      </c>
      <c r="C13" s="86"/>
      <c r="D13" s="66"/>
      <c r="F13" s="375" t="s">
        <v>341</v>
      </c>
      <c r="G13" s="376"/>
      <c r="H13" s="374" t="s">
        <v>342</v>
      </c>
      <c r="I13" s="391" t="s">
        <v>343</v>
      </c>
      <c r="J13" s="392"/>
      <c r="K13" s="393"/>
      <c r="L13" s="370">
        <f>L25</f>
        <v>0.0564</v>
      </c>
      <c r="N13" s="284"/>
    </row>
    <row r="14" spans="2:14" ht="13.5">
      <c r="B14" s="64"/>
      <c r="C14" s="65"/>
      <c r="D14" s="66"/>
      <c r="F14" s="375"/>
      <c r="G14" s="376"/>
      <c r="H14" s="374"/>
      <c r="I14" s="391"/>
      <c r="J14" s="392"/>
      <c r="K14" s="393"/>
      <c r="L14" s="370"/>
      <c r="N14" s="284"/>
    </row>
    <row r="15" spans="2:14" ht="14.25" thickBot="1">
      <c r="B15" s="64"/>
      <c r="C15" s="65"/>
      <c r="D15" s="66"/>
      <c r="F15" s="360" t="s">
        <v>344</v>
      </c>
      <c r="G15" s="403"/>
      <c r="H15" s="372" t="s">
        <v>342</v>
      </c>
      <c r="I15" s="379" t="s">
        <v>345</v>
      </c>
      <c r="J15" s="379"/>
      <c r="K15" s="379"/>
      <c r="L15" s="377">
        <f>L26</f>
        <v>0.024</v>
      </c>
      <c r="N15" s="284"/>
    </row>
    <row r="16" spans="2:14" ht="14.25" thickBot="1">
      <c r="B16" s="45" t="s">
        <v>288</v>
      </c>
      <c r="C16" s="86"/>
      <c r="D16" s="66"/>
      <c r="F16" s="362"/>
      <c r="G16" s="404"/>
      <c r="H16" s="373"/>
      <c r="I16" s="380"/>
      <c r="J16" s="380"/>
      <c r="K16" s="380"/>
      <c r="L16" s="378"/>
      <c r="N16" s="284"/>
    </row>
    <row r="17" spans="2:14" ht="14.25" thickBot="1">
      <c r="B17" s="46" t="s">
        <v>303</v>
      </c>
      <c r="C17" s="346"/>
      <c r="D17" s="347"/>
      <c r="E17" s="326">
        <f>IF(OR(AND($C$16="熱",OR($C$17=$H$26,$C$17=$H$27,$C$17=$H$28)),AND($C$16="煙",OR($C$17=$H$22,$C$17=$H$23,$C$17=$H$24,$C$17=$H$25))),"✔ 要確認","")</f>
      </c>
      <c r="F17" s="364"/>
      <c r="G17" s="405"/>
      <c r="H17" s="382"/>
      <c r="I17" s="381"/>
      <c r="J17" s="381"/>
      <c r="K17" s="381"/>
      <c r="L17" s="383"/>
      <c r="N17" s="284"/>
    </row>
    <row r="18" spans="2:14" ht="14.25" thickBot="1">
      <c r="B18" s="64"/>
      <c r="C18" s="65"/>
      <c r="D18" s="292"/>
      <c r="F18" s="375" t="s">
        <v>330</v>
      </c>
      <c r="G18" s="376"/>
      <c r="H18" s="374" t="s">
        <v>346</v>
      </c>
      <c r="I18" s="391" t="s">
        <v>347</v>
      </c>
      <c r="J18" s="392"/>
      <c r="K18" s="393"/>
      <c r="L18" s="370">
        <v>0.0125</v>
      </c>
      <c r="N18" s="284"/>
    </row>
    <row r="19" spans="2:12" ht="14.25" thickBot="1">
      <c r="B19" s="48" t="s">
        <v>287</v>
      </c>
      <c r="C19" s="87"/>
      <c r="D19" s="68"/>
      <c r="F19" s="397"/>
      <c r="G19" s="398"/>
      <c r="H19" s="402"/>
      <c r="I19" s="394"/>
      <c r="J19" s="395"/>
      <c r="K19" s="396"/>
      <c r="L19" s="371"/>
    </row>
    <row r="20" spans="2:12" ht="14.25" thickBot="1">
      <c r="B20" s="69"/>
      <c r="C20" s="69"/>
      <c r="D20" s="69"/>
      <c r="F20" s="63"/>
      <c r="L20" s="328">
        <f>ROUNDDOWN((2.6*10^(-6))*2000^(5/3),4)</f>
        <v>0.8254</v>
      </c>
    </row>
    <row r="21" spans="2:12" ht="15" thickBot="1">
      <c r="B21" s="38" t="s">
        <v>290</v>
      </c>
      <c r="C21" s="61"/>
      <c r="D21" s="61"/>
      <c r="E21" s="62"/>
      <c r="F21" s="59"/>
      <c r="G21" s="74" t="s">
        <v>304</v>
      </c>
      <c r="H21" s="75"/>
      <c r="I21" s="75"/>
      <c r="J21" s="76"/>
      <c r="K21" s="76"/>
      <c r="L21" s="328">
        <f>ROUNDDOWN((2.6*10^(-6))*960^(5/3),4)</f>
        <v>0.2428</v>
      </c>
    </row>
    <row r="22" spans="2:12" ht="15" thickBot="1" thickTop="1">
      <c r="B22" s="64"/>
      <c r="C22" s="65"/>
      <c r="D22" s="65"/>
      <c r="E22" s="66"/>
      <c r="F22" s="59"/>
      <c r="G22" s="399" t="s">
        <v>348</v>
      </c>
      <c r="H22" s="332" t="s">
        <v>201</v>
      </c>
      <c r="I22" s="43"/>
      <c r="J22" s="43"/>
      <c r="K22" s="63"/>
      <c r="L22" s="328">
        <f>ROUNDDOWN((2.6*10^(-6))*720^(5/3),4)</f>
        <v>0.1503</v>
      </c>
    </row>
    <row r="23" spans="2:12" ht="14.25" thickBot="1">
      <c r="B23" s="50" t="s">
        <v>306</v>
      </c>
      <c r="C23" s="86"/>
      <c r="D23" s="65"/>
      <c r="E23" s="66"/>
      <c r="F23" s="59"/>
      <c r="G23" s="400"/>
      <c r="H23" s="333" t="s">
        <v>202</v>
      </c>
      <c r="I23" s="44"/>
      <c r="J23" s="44"/>
      <c r="K23" s="63"/>
      <c r="L23" s="328">
        <f>ROUNDDOWN((2.6*10^(-6))*560^(5/3),4)</f>
        <v>0.0989</v>
      </c>
    </row>
    <row r="24" spans="2:12" ht="13.5">
      <c r="B24" s="64"/>
      <c r="C24" s="65"/>
      <c r="D24" s="65"/>
      <c r="E24" s="66"/>
      <c r="F24" s="59"/>
      <c r="G24" s="400"/>
      <c r="H24" s="333" t="s">
        <v>203</v>
      </c>
      <c r="I24" s="44"/>
      <c r="J24" s="44"/>
      <c r="K24" s="63"/>
      <c r="L24" s="328">
        <f>ROUNDDOWN((2.6*10^(-6))*480^(5/3),4)</f>
        <v>0.0765</v>
      </c>
    </row>
    <row r="25" spans="2:12" ht="13.5">
      <c r="B25" s="51" t="s">
        <v>296</v>
      </c>
      <c r="C25" s="52"/>
      <c r="D25" s="52"/>
      <c r="E25" s="66"/>
      <c r="F25" s="59"/>
      <c r="G25" s="401"/>
      <c r="H25" s="334" t="s">
        <v>204</v>
      </c>
      <c r="I25" s="47"/>
      <c r="J25" s="47"/>
      <c r="K25" s="63"/>
      <c r="L25" s="328">
        <f>ROUNDDOWN((2.6*10^(-6))*400^(5/3),4)</f>
        <v>0.0564</v>
      </c>
    </row>
    <row r="26" spans="2:12" ht="14.25" thickBot="1">
      <c r="B26" s="51"/>
      <c r="C26" s="52"/>
      <c r="D26" s="52"/>
      <c r="E26" s="66"/>
      <c r="F26" s="59"/>
      <c r="G26" s="288"/>
      <c r="H26" s="333" t="s">
        <v>205</v>
      </c>
      <c r="I26" s="44"/>
      <c r="J26" s="44"/>
      <c r="K26" s="63"/>
      <c r="L26" s="328">
        <f>ROUNDDOWN((2.6*10^(-6))*240^(5/3),4)</f>
        <v>0.024</v>
      </c>
    </row>
    <row r="27" spans="2:12" ht="14.25" thickBot="1">
      <c r="B27" s="53" t="s">
        <v>307</v>
      </c>
      <c r="C27" s="355" t="s">
        <v>238</v>
      </c>
      <c r="D27" s="356"/>
      <c r="E27" s="88"/>
      <c r="F27" s="327">
        <f>IF(AND($C$23="①",E27=""),"✔","")</f>
      </c>
      <c r="G27" s="331" t="s">
        <v>364</v>
      </c>
      <c r="H27" s="333" t="s">
        <v>206</v>
      </c>
      <c r="I27" s="44"/>
      <c r="J27" s="44"/>
      <c r="K27" s="63"/>
      <c r="L27" s="328">
        <f>L18</f>
        <v>0.0125</v>
      </c>
    </row>
    <row r="28" spans="2:12" ht="14.25" thickBot="1">
      <c r="B28" s="53"/>
      <c r="C28" s="355" t="s">
        <v>237</v>
      </c>
      <c r="D28" s="357"/>
      <c r="E28" s="88"/>
      <c r="F28" s="327">
        <f>IF(AND($C$23="①",E28=""),"✔","")</f>
      </c>
      <c r="G28" s="289"/>
      <c r="H28" s="335" t="s">
        <v>207</v>
      </c>
      <c r="I28" s="49"/>
      <c r="J28" s="49"/>
      <c r="K28" s="63"/>
      <c r="L28" s="287" t="s">
        <v>371</v>
      </c>
    </row>
    <row r="29" spans="2:12" ht="13.5">
      <c r="B29" s="64"/>
      <c r="C29" s="65"/>
      <c r="D29" s="65"/>
      <c r="E29" s="66"/>
      <c r="F29" s="59"/>
      <c r="G29" s="76"/>
      <c r="H29" s="63"/>
      <c r="I29" s="63"/>
      <c r="J29" s="63"/>
      <c r="K29" s="63"/>
      <c r="L29" s="63"/>
    </row>
    <row r="30" spans="2:13" ht="15" thickBot="1">
      <c r="B30" s="64" t="s">
        <v>297</v>
      </c>
      <c r="C30" s="65"/>
      <c r="D30" s="65"/>
      <c r="E30" s="66"/>
      <c r="F30" s="59"/>
      <c r="G30" s="77" t="s">
        <v>305</v>
      </c>
      <c r="H30" s="78"/>
      <c r="I30" s="78"/>
      <c r="J30" s="78"/>
      <c r="K30" s="78"/>
      <c r="L30" s="78"/>
      <c r="M30" s="42"/>
    </row>
    <row r="31" spans="2:13" ht="15" thickBot="1" thickTop="1">
      <c r="B31" s="64"/>
      <c r="C31" s="65"/>
      <c r="D31" s="65"/>
      <c r="E31" s="66"/>
      <c r="F31" s="59"/>
      <c r="G31" s="336" t="s">
        <v>365</v>
      </c>
      <c r="H31" s="79"/>
      <c r="I31" s="79"/>
      <c r="J31" s="79"/>
      <c r="K31" s="79"/>
      <c r="L31" s="80"/>
      <c r="M31" s="42"/>
    </row>
    <row r="32" spans="2:13" ht="14.25" thickBot="1">
      <c r="B32" s="70" t="s">
        <v>300</v>
      </c>
      <c r="C32" s="358" t="s">
        <v>239</v>
      </c>
      <c r="D32" s="359"/>
      <c r="E32" s="88"/>
      <c r="F32" s="327">
        <f>IF(OR(AND(OR($C$23="②",$C$23="③",$C$23="④",$C$23="⑤"),E32=""),F36="✔ 規則13条区画該当の場合、スプリンクラー設備は「有」として下さい。"),"✔","")</f>
      </c>
      <c r="G32" s="337" t="s">
        <v>366</v>
      </c>
      <c r="H32" s="81"/>
      <c r="I32" s="81"/>
      <c r="J32" s="81"/>
      <c r="K32" s="81"/>
      <c r="L32" s="82"/>
      <c r="M32" s="42"/>
    </row>
    <row r="33" spans="2:13" ht="14.25" thickBot="1">
      <c r="B33" s="64"/>
      <c r="C33" s="366" t="s">
        <v>240</v>
      </c>
      <c r="D33" s="367"/>
      <c r="E33" s="88"/>
      <c r="F33" s="327">
        <f>IF(OR(AND(OR($C$23="②",$C$23="③",$C$23="④",$C$23="⑤"),E33=""),F36="✔ 内装制限がなされていない場合、各室不燃化区画は形成できません。"),"✔","")</f>
      </c>
      <c r="G33" s="338" t="s">
        <v>367</v>
      </c>
      <c r="H33" s="81"/>
      <c r="I33" s="81"/>
      <c r="J33" s="81"/>
      <c r="K33" s="81"/>
      <c r="L33" s="82"/>
      <c r="M33" s="42"/>
    </row>
    <row r="34" spans="2:12" ht="14.25" thickBot="1">
      <c r="B34" s="64"/>
      <c r="C34" s="65"/>
      <c r="D34" s="65"/>
      <c r="E34" s="66"/>
      <c r="F34" s="59"/>
      <c r="G34" s="339" t="s">
        <v>368</v>
      </c>
      <c r="H34" s="81"/>
      <c r="I34" s="81"/>
      <c r="J34" s="81"/>
      <c r="K34" s="81"/>
      <c r="L34" s="82"/>
    </row>
    <row r="35" spans="2:12" ht="14.25" thickBot="1">
      <c r="B35" s="54" t="s">
        <v>291</v>
      </c>
      <c r="C35" s="349" t="s">
        <v>241</v>
      </c>
      <c r="D35" s="345"/>
      <c r="E35" s="88"/>
      <c r="F35" s="327">
        <f>IF(AND($C$23="②",E35=""),"✔","")</f>
      </c>
      <c r="G35" s="340" t="s">
        <v>369</v>
      </c>
      <c r="H35" s="83"/>
      <c r="I35" s="83"/>
      <c r="J35" s="83"/>
      <c r="K35" s="83"/>
      <c r="L35" s="84"/>
    </row>
    <row r="36" spans="2:12" ht="14.25" thickBot="1">
      <c r="B36" s="55"/>
      <c r="C36" s="349" t="s">
        <v>278</v>
      </c>
      <c r="D36" s="345"/>
      <c r="E36" s="89"/>
      <c r="F36" s="327">
        <f>IF(AND($C$23="②",E36=""),"✔",IF(AND($C$23="②",E32="無",E36="規則13条区画該当"),"✔ 規則13条区画該当の場合、スプリンクラー設備は「有」として下さい。",IF(AND($C$23="②",E33="無",E36="各室不燃化区画有り"),"✔ 内装制限がなされていない場合、各室不燃化区画は形成できません。","")))</f>
      </c>
      <c r="G36" s="63"/>
      <c r="H36" s="63"/>
      <c r="I36" s="63"/>
      <c r="J36" s="63"/>
      <c r="K36" s="63"/>
      <c r="L36" s="63"/>
    </row>
    <row r="37" spans="2:12" ht="14.25" thickBot="1">
      <c r="B37" s="55"/>
      <c r="C37" s="349" t="s">
        <v>242</v>
      </c>
      <c r="D37" s="345"/>
      <c r="E37" s="88"/>
      <c r="F37" s="327">
        <f>IF(AND($C$23="②",E37=""),"✔","")</f>
      </c>
      <c r="G37" s="63"/>
      <c r="H37" s="63"/>
      <c r="I37" s="63"/>
      <c r="J37" s="63"/>
      <c r="K37" s="63"/>
      <c r="L37" s="63"/>
    </row>
    <row r="38" spans="2:12" ht="14.25" thickBot="1">
      <c r="B38" s="64"/>
      <c r="C38" s="65"/>
      <c r="D38" s="65"/>
      <c r="E38" s="66"/>
      <c r="F38" s="59"/>
      <c r="G38" s="63"/>
      <c r="H38" s="63"/>
      <c r="I38" s="63"/>
      <c r="J38" s="63"/>
      <c r="K38" s="63"/>
      <c r="L38" s="63"/>
    </row>
    <row r="39" spans="2:12" ht="14.25" thickBot="1">
      <c r="B39" s="46" t="s">
        <v>292</v>
      </c>
      <c r="C39" s="351" t="s">
        <v>295</v>
      </c>
      <c r="D39" s="352"/>
      <c r="E39" s="88"/>
      <c r="F39" s="327">
        <f>IF(AND($C$23="③",E39=""),"✔","")</f>
      </c>
      <c r="G39" s="63"/>
      <c r="H39" s="63"/>
      <c r="I39" s="63"/>
      <c r="J39" s="63"/>
      <c r="K39" s="63"/>
      <c r="L39" s="63"/>
    </row>
    <row r="40" spans="2:12" ht="14.25" thickBot="1">
      <c r="B40" s="56"/>
      <c r="C40" s="353" t="s">
        <v>242</v>
      </c>
      <c r="D40" s="354"/>
      <c r="E40" s="88"/>
      <c r="F40" s="327">
        <f>IF(AND($C$23="③",E40=""),"✔","")</f>
      </c>
      <c r="G40" s="63"/>
      <c r="H40" s="63"/>
      <c r="I40" s="63"/>
      <c r="J40" s="63"/>
      <c r="K40" s="63"/>
      <c r="L40" s="63"/>
    </row>
    <row r="41" spans="2:12" ht="14.25" thickBot="1">
      <c r="B41" s="64"/>
      <c r="C41" s="65"/>
      <c r="D41" s="65"/>
      <c r="E41" s="66"/>
      <c r="F41" s="59"/>
      <c r="G41" s="63"/>
      <c r="H41" s="63"/>
      <c r="I41" s="63"/>
      <c r="J41" s="63"/>
      <c r="K41" s="63"/>
      <c r="L41" s="63"/>
    </row>
    <row r="42" spans="2:12" ht="14.25" thickBot="1">
      <c r="B42" s="57" t="s">
        <v>293</v>
      </c>
      <c r="C42" s="350" t="s">
        <v>299</v>
      </c>
      <c r="D42" s="350"/>
      <c r="E42" s="88"/>
      <c r="F42" s="327">
        <f>IF(AND($C$23="④",E42=""),"✔","")</f>
      </c>
      <c r="G42" s="63" t="s">
        <v>298</v>
      </c>
      <c r="H42" s="63"/>
      <c r="I42" s="63"/>
      <c r="J42" s="63"/>
      <c r="K42" s="63"/>
      <c r="L42" s="63"/>
    </row>
    <row r="43" spans="2:12" ht="14.25" customHeight="1" thickBot="1" thickTop="1">
      <c r="B43" s="71" t="s">
        <v>249</v>
      </c>
      <c r="C43" s="65"/>
      <c r="D43" s="65"/>
      <c r="E43" s="66"/>
      <c r="F43" s="59"/>
      <c r="G43" s="385" t="s">
        <v>349</v>
      </c>
      <c r="H43" s="386"/>
      <c r="I43" s="386"/>
      <c r="J43" s="387"/>
      <c r="K43" s="63"/>
      <c r="L43" s="63"/>
    </row>
    <row r="44" spans="2:12" ht="14.25" customHeight="1" thickBot="1">
      <c r="B44" s="58" t="s">
        <v>294</v>
      </c>
      <c r="C44" s="348" t="s">
        <v>299</v>
      </c>
      <c r="D44" s="348"/>
      <c r="E44" s="90"/>
      <c r="F44" s="327">
        <f>IF(AND($C$23="⑤",E44=""),"✔","")</f>
      </c>
      <c r="G44" s="388"/>
      <c r="H44" s="389"/>
      <c r="I44" s="389"/>
      <c r="J44" s="390"/>
      <c r="K44" s="63"/>
      <c r="L44" s="63"/>
    </row>
    <row r="45" spans="6:12" ht="13.5">
      <c r="F45" s="63"/>
      <c r="G45" s="35"/>
      <c r="H45" s="35"/>
      <c r="I45" s="63"/>
      <c r="J45" s="63"/>
      <c r="K45" s="63"/>
      <c r="L45" s="63"/>
    </row>
  </sheetData>
  <sheetProtection sheet="1" objects="1" scenarios="1"/>
  <mergeCells count="39">
    <mergeCell ref="I4:K4"/>
    <mergeCell ref="I5:K7"/>
    <mergeCell ref="H5:H7"/>
    <mergeCell ref="L5:L7"/>
    <mergeCell ref="I8:K8"/>
    <mergeCell ref="I9:K9"/>
    <mergeCell ref="G43:J44"/>
    <mergeCell ref="I13:K14"/>
    <mergeCell ref="I18:K19"/>
    <mergeCell ref="F18:G19"/>
    <mergeCell ref="G22:G25"/>
    <mergeCell ref="H18:H19"/>
    <mergeCell ref="F10:G12"/>
    <mergeCell ref="F15:G17"/>
    <mergeCell ref="L18:L19"/>
    <mergeCell ref="H10:H12"/>
    <mergeCell ref="H13:H14"/>
    <mergeCell ref="F13:G14"/>
    <mergeCell ref="L10:L12"/>
    <mergeCell ref="I15:K17"/>
    <mergeCell ref="H15:H17"/>
    <mergeCell ref="L15:L17"/>
    <mergeCell ref="I10:K12"/>
    <mergeCell ref="L13:L14"/>
    <mergeCell ref="F4:G7"/>
    <mergeCell ref="C33:D33"/>
    <mergeCell ref="C35:D35"/>
    <mergeCell ref="C36:D36"/>
    <mergeCell ref="F8:G8"/>
    <mergeCell ref="F9:G9"/>
    <mergeCell ref="C37:D37"/>
    <mergeCell ref="C17:D17"/>
    <mergeCell ref="C27:D27"/>
    <mergeCell ref="C28:D28"/>
    <mergeCell ref="C32:D32"/>
    <mergeCell ref="C39:D39"/>
    <mergeCell ref="C40:D40"/>
    <mergeCell ref="C42:D42"/>
    <mergeCell ref="C44:D44"/>
  </mergeCells>
  <conditionalFormatting sqref="F44 F42 F39:F40 F35:F37 F32:F33 F27:F28">
    <cfRule type="cellIs" priority="1" dxfId="0" operator="equal" stopIfTrue="1">
      <formula>"✔"</formula>
    </cfRule>
  </conditionalFormatting>
  <conditionalFormatting sqref="C8">
    <cfRule type="cellIs" priority="2" dxfId="1" operator="equal" stopIfTrue="1">
      <formula>"個別指定"</formula>
    </cfRule>
  </conditionalFormatting>
  <conditionalFormatting sqref="D8">
    <cfRule type="expression" priority="3" dxfId="2" stopIfTrue="1">
      <formula>$C$8="個別指定"</formula>
    </cfRule>
    <cfRule type="expression" priority="4" dxfId="3" stopIfTrue="1">
      <formula>$C$8&lt;&gt;"個別指定"</formula>
    </cfRule>
  </conditionalFormatting>
  <dataValidations count="9">
    <dataValidation type="list" allowBlank="1" showInputMessage="1" showErrorMessage="1" sqref="E44 C10 E42">
      <formula1>"Yes,No"</formula1>
    </dataValidation>
    <dataValidation type="list" allowBlank="1" showInputMessage="1" showErrorMessage="1" sqref="E39:E40 E35 E37 E32:E33">
      <formula1>"有,無"</formula1>
    </dataValidation>
    <dataValidation type="list" allowBlank="1" showInputMessage="1" showErrorMessage="1" sqref="E36">
      <formula1>"規則13条区画該当,各室不燃化区画有り,各室戸区画有り,居室の区画なし"</formula1>
    </dataValidation>
    <dataValidation type="list" allowBlank="1" showInputMessage="1" showErrorMessage="1" sqref="C16">
      <formula1>"熱,煙"</formula1>
    </dataValidation>
    <dataValidation type="list" allowBlank="1" showInputMessage="1" showErrorMessage="1" sqref="C23">
      <formula1>"①,②,③,④,⑤"</formula1>
    </dataValidation>
    <dataValidation type="list" allowBlank="1" showInputMessage="1" showErrorMessage="1" sqref="C12">
      <formula1>"該当,非該当"</formula1>
    </dataValidation>
    <dataValidation type="list" allowBlank="1" showInputMessage="1" showErrorMessage="1" errorTitle="パラメーター（α）の個別指定" error="表１以外のパラメーター(α）を入力する場合は、プルダウンで「個別指定」を選択してください。" imeMode="off" sqref="C8">
      <formula1>$L$20:$L$28</formula1>
    </dataValidation>
    <dataValidation type="list" allowBlank="1" showInputMessage="1" showErrorMessage="1" sqref="C13">
      <formula1>"1人,2人以上"</formula1>
    </dataValidation>
    <dataValidation type="list" allowBlank="1" showInputMessage="1" showErrorMessage="1" sqref="C17:D17">
      <formula1>$H$22:$H$28</formula1>
    </dataValidation>
  </dataValidations>
  <printOptions/>
  <pageMargins left="0.4724409448818898" right="0.46" top="0.1968503937007874" bottom="0.1968503937007874" header="0.1968503937007874" footer="0.1968503937007874"/>
  <pageSetup horizontalDpi="600" verticalDpi="600" orientation="landscape" paperSize="9" r:id="rId3"/>
  <headerFooter alignWithMargins="0">
    <oddHeader>&amp;L別添え</oddHeader>
  </headerFooter>
  <legacyDrawing r:id="rId2"/>
</worksheet>
</file>

<file path=xl/worksheets/sheet2.xml><?xml version="1.0" encoding="utf-8"?>
<worksheet xmlns="http://schemas.openxmlformats.org/spreadsheetml/2006/main" xmlns:r="http://schemas.openxmlformats.org/officeDocument/2006/relationships">
  <sheetPr codeName="Sheet7">
    <tabColor indexed="45"/>
  </sheetPr>
  <dimension ref="A1:T26"/>
  <sheetViews>
    <sheetView showGridLines="0" zoomScale="75" zoomScaleNormal="75" workbookViewId="0" topLeftCell="A1">
      <selection activeCell="A1" sqref="A1:G1"/>
    </sheetView>
  </sheetViews>
  <sheetFormatPr defaultColWidth="9.00390625" defaultRowHeight="13.5"/>
  <cols>
    <col min="1" max="1" width="12.50390625" style="245" customWidth="1"/>
    <col min="2" max="2" width="22.375" style="245" customWidth="1"/>
    <col min="3" max="3" width="17.50390625" style="245" customWidth="1"/>
    <col min="4" max="4" width="3.375" style="245" bestFit="1" customWidth="1"/>
    <col min="5" max="5" width="17.50390625" style="245" customWidth="1"/>
    <col min="6" max="6" width="3.375" style="245" bestFit="1" customWidth="1"/>
    <col min="7" max="7" width="12.25390625" style="245" customWidth="1"/>
    <col min="8" max="8" width="9.00390625" style="245" customWidth="1"/>
    <col min="9" max="9" width="6.875" style="245" customWidth="1"/>
    <col min="10" max="20" width="9.00390625" style="245" customWidth="1"/>
    <col min="21" max="16384" width="9.00390625" style="246" customWidth="1"/>
  </cols>
  <sheetData>
    <row r="1" spans="1:20" ht="15" customHeight="1">
      <c r="A1" s="407" t="s">
        <v>311</v>
      </c>
      <c r="B1" s="407"/>
      <c r="C1" s="407"/>
      <c r="D1" s="407"/>
      <c r="E1" s="407"/>
      <c r="F1" s="407"/>
      <c r="G1" s="407"/>
      <c r="Q1" s="246"/>
      <c r="R1" s="246"/>
      <c r="S1" s="246"/>
      <c r="T1" s="246"/>
    </row>
    <row r="2" spans="1:20" ht="15" customHeight="1">
      <c r="A2" s="244"/>
      <c r="B2" s="244"/>
      <c r="C2" s="244"/>
      <c r="D2" s="244"/>
      <c r="E2" s="244"/>
      <c r="F2" s="244"/>
      <c r="G2" s="244"/>
      <c r="Q2" s="246"/>
      <c r="R2" s="246"/>
      <c r="S2" s="246"/>
      <c r="T2" s="246"/>
    </row>
    <row r="3" spans="17:20" ht="12.75">
      <c r="Q3" s="246"/>
      <c r="R3" s="246"/>
      <c r="S3" s="246"/>
      <c r="T3" s="246"/>
    </row>
    <row r="4" spans="1:20" ht="12.75">
      <c r="A4" s="247" t="s">
        <v>312</v>
      </c>
      <c r="Q4" s="246"/>
      <c r="R4" s="246"/>
      <c r="S4" s="246"/>
      <c r="T4" s="246"/>
    </row>
    <row r="5" spans="17:20" ht="13.5" thickBot="1">
      <c r="Q5" s="246"/>
      <c r="R5" s="246"/>
      <c r="S5" s="246"/>
      <c r="T5" s="246"/>
    </row>
    <row r="6" spans="3:20" ht="30" customHeight="1" thickBot="1">
      <c r="C6" s="246"/>
      <c r="D6" s="419" t="s">
        <v>276</v>
      </c>
      <c r="E6" s="420"/>
      <c r="F6" s="420"/>
      <c r="G6" s="421"/>
      <c r="I6" s="406" t="s">
        <v>363</v>
      </c>
      <c r="Q6" s="246"/>
      <c r="R6" s="246"/>
      <c r="S6" s="246"/>
      <c r="T6" s="246"/>
    </row>
    <row r="7" spans="1:20" ht="45" customHeight="1" thickBot="1">
      <c r="A7" s="416" t="s">
        <v>317</v>
      </c>
      <c r="B7" s="417"/>
      <c r="C7" s="418"/>
      <c r="D7" s="249"/>
      <c r="E7" s="250" t="e">
        <f>IF('入力'!C16="煙",'【光電式感知器】シート'!D44,'【熱感知器】シート'!D40)</f>
        <v>#DIV/0!</v>
      </c>
      <c r="F7" s="248" t="s">
        <v>223</v>
      </c>
      <c r="G7" s="251" t="str">
        <f>IF('入力'!C16="","　",IF('入力'!C16="熱","熱","煙"))</f>
        <v>　</v>
      </c>
      <c r="I7" s="406"/>
      <c r="Q7" s="246"/>
      <c r="R7" s="246"/>
      <c r="S7" s="246"/>
      <c r="T7" s="246"/>
    </row>
    <row r="8" spans="3:20" ht="15" customHeight="1">
      <c r="C8" s="244"/>
      <c r="D8" s="244"/>
      <c r="I8" s="406"/>
      <c r="Q8" s="246"/>
      <c r="R8" s="246"/>
      <c r="S8" s="246"/>
      <c r="T8" s="246"/>
    </row>
    <row r="9" spans="3:20" ht="15" customHeight="1" thickBot="1">
      <c r="C9" s="244"/>
      <c r="D9" s="244"/>
      <c r="I9" s="406"/>
      <c r="Q9" s="246"/>
      <c r="R9" s="246"/>
      <c r="S9" s="246"/>
      <c r="T9" s="246"/>
    </row>
    <row r="10" spans="2:20" ht="30" customHeight="1" thickBot="1">
      <c r="B10" s="278" t="e">
        <f>IF('入力'!C10="NO",'【消火器】シート'!E9,IF('入力'!C13="1人",'【消火器】シート'!E17,'【消火器】シート'!G17))+60-E7</f>
        <v>#DIV/0!</v>
      </c>
      <c r="C10" s="408" t="s">
        <v>276</v>
      </c>
      <c r="D10" s="409"/>
      <c r="E10" s="410" t="s">
        <v>309</v>
      </c>
      <c r="F10" s="411"/>
      <c r="G10" s="252" t="s">
        <v>310</v>
      </c>
      <c r="I10" s="406"/>
      <c r="Q10" s="246"/>
      <c r="R10" s="246"/>
      <c r="S10" s="246"/>
      <c r="T10" s="246"/>
    </row>
    <row r="11" spans="1:20" ht="45" customHeight="1" thickBot="1">
      <c r="A11" s="422" t="s">
        <v>370</v>
      </c>
      <c r="B11" s="423"/>
      <c r="C11" s="253" t="e">
        <f>IF(MIN(B10,B13)&gt;0,MIN(B10,B13),"火源位置を再検討してください。")</f>
        <v>#DIV/0!</v>
      </c>
      <c r="D11" s="254" t="e">
        <f>IF(C11="火源位置を再検討してください。","","秒")</f>
        <v>#DIV/0!</v>
      </c>
      <c r="E11" s="255"/>
      <c r="F11" s="254" t="s">
        <v>223</v>
      </c>
      <c r="G11" s="256" t="s">
        <v>318</v>
      </c>
      <c r="I11" s="406"/>
      <c r="Q11" s="246"/>
      <c r="R11" s="246"/>
      <c r="S11" s="246"/>
      <c r="T11" s="246"/>
    </row>
    <row r="12" spans="1:20" ht="45" customHeight="1" thickBot="1">
      <c r="A12" s="424" t="s">
        <v>316</v>
      </c>
      <c r="B12" s="425"/>
      <c r="C12" s="257" t="e">
        <f>IF('入力'!C12="非該当","非該当",IF(B13&gt;0,B13,"火源位置を再検討してください。"))</f>
        <v>#DIV/0!</v>
      </c>
      <c r="D12" s="258" t="e">
        <f>IF(OR(C12="火源位置を再検討してください。",C12="非該当"),"","秒")</f>
        <v>#DIV/0!</v>
      </c>
      <c r="E12" s="259"/>
      <c r="F12" s="258" t="s">
        <v>223</v>
      </c>
      <c r="G12" s="260" t="s">
        <v>318</v>
      </c>
      <c r="I12" s="406"/>
      <c r="Q12" s="246"/>
      <c r="R12" s="246"/>
      <c r="S12" s="246"/>
      <c r="T12" s="246"/>
    </row>
    <row r="13" spans="2:20" ht="15" customHeight="1">
      <c r="B13" s="278" t="e">
        <f>IF('入力'!C23="①",'入力'!E27,'【消火器】シート'!G25)+60-E7</f>
        <v>#DIV/0!</v>
      </c>
      <c r="C13" s="244"/>
      <c r="D13" s="244"/>
      <c r="I13" s="406"/>
      <c r="Q13" s="246"/>
      <c r="R13" s="246"/>
      <c r="S13" s="246"/>
      <c r="T13" s="246"/>
    </row>
    <row r="14" spans="1:20" ht="15" customHeight="1">
      <c r="A14" s="426" t="s">
        <v>313</v>
      </c>
      <c r="B14" s="426"/>
      <c r="C14" s="426"/>
      <c r="D14" s="426"/>
      <c r="E14" s="426"/>
      <c r="F14" s="426"/>
      <c r="G14" s="426"/>
      <c r="I14" s="406"/>
      <c r="Q14" s="246"/>
      <c r="R14" s="246"/>
      <c r="S14" s="246"/>
      <c r="T14" s="246"/>
    </row>
    <row r="15" spans="1:20" ht="15" customHeight="1">
      <c r="A15" s="426"/>
      <c r="B15" s="426"/>
      <c r="C15" s="426"/>
      <c r="D15" s="426"/>
      <c r="E15" s="426"/>
      <c r="F15" s="426"/>
      <c r="G15" s="426"/>
      <c r="I15" s="406"/>
      <c r="Q15" s="246"/>
      <c r="R15" s="246"/>
      <c r="S15" s="246"/>
      <c r="T15" s="246"/>
    </row>
    <row r="16" spans="1:20" ht="15" customHeight="1">
      <c r="A16" s="261"/>
      <c r="B16" s="261"/>
      <c r="C16" s="261"/>
      <c r="D16" s="261"/>
      <c r="E16" s="261"/>
      <c r="F16" s="261"/>
      <c r="G16" s="261"/>
      <c r="I16" s="406"/>
      <c r="Q16" s="246"/>
      <c r="R16" s="246"/>
      <c r="S16" s="246"/>
      <c r="T16" s="246"/>
    </row>
    <row r="17" spans="2:20" ht="15" customHeight="1" thickBot="1">
      <c r="B17" s="278" t="e">
        <f>'【避難誘導】シート'!D9+60-E7</f>
        <v>#DIV/0!</v>
      </c>
      <c r="C17" s="244"/>
      <c r="D17" s="244"/>
      <c r="I17" s="406"/>
      <c r="Q17" s="246"/>
      <c r="R17" s="246"/>
      <c r="S17" s="246"/>
      <c r="T17" s="246"/>
    </row>
    <row r="18" spans="2:20" ht="30" customHeight="1" thickBot="1">
      <c r="B18" s="278" t="e">
        <f>'【避難誘導】シート'!G9+60-E7</f>
        <v>#DIV/0!</v>
      </c>
      <c r="C18" s="412" t="s">
        <v>276</v>
      </c>
      <c r="D18" s="413"/>
      <c r="E18" s="414" t="s">
        <v>309</v>
      </c>
      <c r="F18" s="415"/>
      <c r="G18" s="262" t="s">
        <v>310</v>
      </c>
      <c r="I18" s="406"/>
      <c r="Q18" s="246"/>
      <c r="R18" s="246"/>
      <c r="S18" s="246"/>
      <c r="T18" s="246"/>
    </row>
    <row r="19" spans="1:20" ht="45" customHeight="1">
      <c r="A19" s="427" t="s">
        <v>277</v>
      </c>
      <c r="B19" s="263" t="s">
        <v>315</v>
      </c>
      <c r="C19" s="264">
        <f>IF('入力'!C23="","",IF('入力'!C23&lt;&gt;"②","算定不要",IF(B17&gt;0,B17,"火源位置を再検討してください。")))</f>
      </c>
      <c r="D19" s="265">
        <f>IF(OR(C19="火源位置を再検討してください。",C19="算定不要",C19=""),"","秒")</f>
      </c>
      <c r="E19" s="266"/>
      <c r="F19" s="265" t="s">
        <v>223</v>
      </c>
      <c r="G19" s="267" t="s">
        <v>318</v>
      </c>
      <c r="I19" s="406"/>
      <c r="Q19" s="246"/>
      <c r="R19" s="246"/>
      <c r="S19" s="246"/>
      <c r="T19" s="246"/>
    </row>
    <row r="20" spans="1:20" ht="45" customHeight="1">
      <c r="A20" s="428"/>
      <c r="B20" s="268" t="s">
        <v>314</v>
      </c>
      <c r="C20" s="269">
        <f>IF('入力'!C23="","",IF('入力'!C23&lt;&gt;"②","算定不要",IF(B18&gt;0,B18,"火源位置を再検討してください。")))</f>
      </c>
      <c r="D20" s="270">
        <f>IF(OR(C20="火源位置を再検討してください。",C20="算定不要",C20=""),"","秒")</f>
      </c>
      <c r="E20" s="271"/>
      <c r="F20" s="270" t="s">
        <v>223</v>
      </c>
      <c r="G20" s="272" t="s">
        <v>318</v>
      </c>
      <c r="I20" s="406"/>
      <c r="Q20" s="246"/>
      <c r="R20" s="246"/>
      <c r="S20" s="246"/>
      <c r="T20" s="246"/>
    </row>
    <row r="21" spans="1:20" ht="45" customHeight="1" thickBot="1">
      <c r="A21" s="429"/>
      <c r="B21" s="273" t="s">
        <v>319</v>
      </c>
      <c r="C21" s="274" t="e">
        <f>IF('入力'!C23="②","算定不要",IF(B22&gt;0,B22,"火源位置を再検討してください。"))</f>
        <v>#DIV/0!</v>
      </c>
      <c r="D21" s="275" t="e">
        <f>IF(OR(C21="火源位置を再検討してください。",C21="算定不要"),"","秒")</f>
        <v>#DIV/0!</v>
      </c>
      <c r="E21" s="276"/>
      <c r="F21" s="275" t="s">
        <v>223</v>
      </c>
      <c r="G21" s="277" t="s">
        <v>318</v>
      </c>
      <c r="I21" s="406"/>
      <c r="Q21" s="246"/>
      <c r="R21" s="246"/>
      <c r="S21" s="246"/>
      <c r="T21" s="246"/>
    </row>
    <row r="22" spans="2:20" ht="15" customHeight="1">
      <c r="B22" s="278" t="e">
        <f>IF('入力'!C23="①",'入力'!E28,IF('入力'!C23="③",'【避難誘導】シート'!D32,IF('入力'!C23="④",'【避難誘導】シート'!D58,IF('入力'!C23="⑤",'【避難誘導】シート'!D81))))+60-E7</f>
        <v>#DIV/0!</v>
      </c>
      <c r="C22" s="279"/>
      <c r="Q22" s="246"/>
      <c r="R22" s="246"/>
      <c r="S22" s="246"/>
      <c r="T22" s="246"/>
    </row>
    <row r="23" spans="1:20" ht="15" customHeight="1">
      <c r="A23" s="426" t="s">
        <v>321</v>
      </c>
      <c r="B23" s="426"/>
      <c r="C23" s="426"/>
      <c r="D23" s="426"/>
      <c r="E23" s="426"/>
      <c r="F23" s="426"/>
      <c r="G23" s="426"/>
      <c r="Q23" s="246"/>
      <c r="R23" s="246"/>
      <c r="S23" s="246"/>
      <c r="T23" s="246"/>
    </row>
    <row r="24" spans="1:20" ht="12.75">
      <c r="A24" s="426"/>
      <c r="B24" s="426"/>
      <c r="C24" s="426"/>
      <c r="D24" s="426"/>
      <c r="E24" s="426"/>
      <c r="F24" s="426"/>
      <c r="G24" s="426"/>
      <c r="Q24" s="246"/>
      <c r="R24" s="246"/>
      <c r="S24" s="246"/>
      <c r="T24" s="246"/>
    </row>
    <row r="25" spans="17:20" ht="12.75">
      <c r="Q25" s="246"/>
      <c r="R25" s="246"/>
      <c r="S25" s="246"/>
      <c r="T25" s="246"/>
    </row>
    <row r="26" spans="17:20" ht="12.75">
      <c r="Q26" s="246"/>
      <c r="R26" s="246"/>
      <c r="S26" s="246"/>
      <c r="T26" s="246"/>
    </row>
  </sheetData>
  <sheetProtection sheet="1" objects="1" scenarios="1"/>
  <mergeCells count="13">
    <mergeCell ref="A14:G15"/>
    <mergeCell ref="A23:G24"/>
    <mergeCell ref="A19:A21"/>
    <mergeCell ref="I6:I21"/>
    <mergeCell ref="A1:G1"/>
    <mergeCell ref="C10:D10"/>
    <mergeCell ref="E10:F10"/>
    <mergeCell ref="C18:D18"/>
    <mergeCell ref="E18:F18"/>
    <mergeCell ref="A7:C7"/>
    <mergeCell ref="D6:G6"/>
    <mergeCell ref="A11:B11"/>
    <mergeCell ref="A12:B12"/>
  </mergeCells>
  <conditionalFormatting sqref="I6:I20">
    <cfRule type="expression" priority="1" dxfId="4" stopIfTrue="1">
      <formula>OR($C$11="火源位置を再検討してください。",$C$12="火源位置を再検討してください。",$C$19="火源位置を再検討してください。",$C$20="火源位置を再検討してください。",$C$21="火源位置を再検討してください。")</formula>
    </cfRule>
  </conditionalFormatting>
  <conditionalFormatting sqref="D11">
    <cfRule type="expression" priority="2" dxfId="5" stopIfTrue="1">
      <formula>ISERROR($D$11)</formula>
    </cfRule>
  </conditionalFormatting>
  <conditionalFormatting sqref="D12">
    <cfRule type="expression" priority="3" dxfId="5" stopIfTrue="1">
      <formula>ISERROR($D$12)</formula>
    </cfRule>
  </conditionalFormatting>
  <conditionalFormatting sqref="D21">
    <cfRule type="expression" priority="4" dxfId="5" stopIfTrue="1">
      <formula>ISERROR($D$21)</formula>
    </cfRule>
  </conditionalFormatting>
  <conditionalFormatting sqref="C22">
    <cfRule type="expression" priority="5" dxfId="5" stopIfTrue="1">
      <formula>ISERROR($C$22)</formula>
    </cfRule>
  </conditionalFormatting>
  <conditionalFormatting sqref="E7">
    <cfRule type="expression" priority="6" dxfId="5" stopIfTrue="1">
      <formula>ISERROR($E$7)</formula>
    </cfRule>
  </conditionalFormatting>
  <conditionalFormatting sqref="C11">
    <cfRule type="cellIs" priority="7" dxfId="4" operator="equal" stopIfTrue="1">
      <formula>"火源位置を再検討してください。"</formula>
    </cfRule>
    <cfRule type="expression" priority="8" dxfId="5" stopIfTrue="1">
      <formula>ISERROR($C$11)</formula>
    </cfRule>
  </conditionalFormatting>
  <conditionalFormatting sqref="C12">
    <cfRule type="cellIs" priority="9" dxfId="4" operator="equal" stopIfTrue="1">
      <formula>"火源位置を再検討してください。"</formula>
    </cfRule>
    <cfRule type="expression" priority="10" dxfId="5" stopIfTrue="1">
      <formula>ISERROR($C$12)</formula>
    </cfRule>
  </conditionalFormatting>
  <conditionalFormatting sqref="C19:C20">
    <cfRule type="cellIs" priority="11" dxfId="4" operator="equal" stopIfTrue="1">
      <formula>"火源位置を再検討してください。"</formula>
    </cfRule>
  </conditionalFormatting>
  <conditionalFormatting sqref="C21">
    <cfRule type="cellIs" priority="12" dxfId="4" operator="equal" stopIfTrue="1">
      <formula>"火源位置を再検討してください。"</formula>
    </cfRule>
    <cfRule type="expression" priority="13" dxfId="5" stopIfTrue="1">
      <formula>ISERROR($C$21)</formula>
    </cfRule>
  </conditionalFormatting>
  <printOptions/>
  <pageMargins left="0.8" right="0.63"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N98"/>
  <sheetViews>
    <sheetView showGridLines="0" workbookViewId="0" topLeftCell="A1">
      <selection activeCell="F4" sqref="F4"/>
    </sheetView>
  </sheetViews>
  <sheetFormatPr defaultColWidth="9.00390625" defaultRowHeight="13.5"/>
  <cols>
    <col min="1" max="1" width="3.875" style="92" customWidth="1"/>
    <col min="2" max="2" width="12.00390625" style="92" customWidth="1"/>
    <col min="3" max="3" width="19.00390625" style="92" customWidth="1"/>
    <col min="4" max="4" width="11.75390625" style="92" customWidth="1"/>
    <col min="5" max="7" width="9.00390625" style="92" customWidth="1"/>
    <col min="8" max="8" width="5.75390625" style="92" customWidth="1"/>
    <col min="9" max="9" width="4.50390625" style="92" customWidth="1"/>
    <col min="10" max="10" width="4.375" style="92" customWidth="1"/>
    <col min="11" max="16384" width="9.00390625" style="92" customWidth="1"/>
  </cols>
  <sheetData>
    <row r="1" ht="14.25" thickBot="1">
      <c r="N1" s="92">
        <f>IF(AND(D12="０",D14="０"),0,IF(AND(D12="１",D19="１"),IF(F5="１",6,3),IF(F5="１",4,2)))</f>
        <v>0</v>
      </c>
    </row>
    <row r="2" spans="2:10" ht="17.25">
      <c r="B2" s="1"/>
      <c r="C2" s="25" t="s">
        <v>350</v>
      </c>
      <c r="D2" s="4"/>
      <c r="E2" s="3"/>
      <c r="F2" s="2"/>
      <c r="G2" s="2"/>
      <c r="H2" s="2"/>
      <c r="I2" s="2"/>
      <c r="J2" s="26"/>
    </row>
    <row r="3" spans="2:10" ht="13.5">
      <c r="B3" s="5"/>
      <c r="C3" s="6"/>
      <c r="D3" s="7"/>
      <c r="E3" s="7"/>
      <c r="F3" s="7"/>
      <c r="G3" s="7"/>
      <c r="H3" s="7"/>
      <c r="I3" s="7"/>
      <c r="J3" s="8"/>
    </row>
    <row r="4" spans="2:10" ht="14.25" thickBot="1">
      <c r="B4" s="5"/>
      <c r="C4" s="6"/>
      <c r="D4" s="7"/>
      <c r="E4" s="7"/>
      <c r="F4" s="7"/>
      <c r="G4" s="7"/>
      <c r="H4" s="7"/>
      <c r="I4" s="7"/>
      <c r="J4" s="8"/>
    </row>
    <row r="5" spans="2:10" ht="14.25" thickBot="1">
      <c r="B5" s="9" t="s">
        <v>216</v>
      </c>
      <c r="C5" s="7"/>
      <c r="D5" s="20" t="s">
        <v>217</v>
      </c>
      <c r="E5" s="10"/>
      <c r="F5" s="93" t="str">
        <f>IF('入力'!E35="有","１","０")</f>
        <v>０</v>
      </c>
      <c r="G5" s="11" t="s">
        <v>216</v>
      </c>
      <c r="H5" s="7"/>
      <c r="I5" s="7"/>
      <c r="J5" s="8"/>
    </row>
    <row r="6" spans="2:10" ht="13.5">
      <c r="B6" s="5" t="s">
        <v>279</v>
      </c>
      <c r="C6" s="13" t="s">
        <v>275</v>
      </c>
      <c r="D6" s="7"/>
      <c r="E6" s="7"/>
      <c r="F6" s="12"/>
      <c r="G6" s="7"/>
      <c r="H6" s="7"/>
      <c r="I6" s="7"/>
      <c r="J6" s="8"/>
    </row>
    <row r="7" spans="2:10" ht="13.5">
      <c r="B7" s="5"/>
      <c r="C7" s="13"/>
      <c r="D7" s="7"/>
      <c r="E7" s="7"/>
      <c r="F7" s="14"/>
      <c r="G7" s="7"/>
      <c r="H7" s="7"/>
      <c r="I7" s="7"/>
      <c r="J7" s="8"/>
    </row>
    <row r="8" spans="2:10" ht="13.5">
      <c r="B8" s="5"/>
      <c r="C8" s="7"/>
      <c r="D8" s="15" t="s">
        <v>218</v>
      </c>
      <c r="E8" s="7"/>
      <c r="F8" s="16" t="s">
        <v>219</v>
      </c>
      <c r="G8" s="433" t="s">
        <v>220</v>
      </c>
      <c r="H8" s="434"/>
      <c r="I8" s="434"/>
      <c r="J8" s="435"/>
    </row>
    <row r="9" spans="2:10" ht="13.5">
      <c r="B9" s="436" t="s">
        <v>222</v>
      </c>
      <c r="C9" s="437"/>
      <c r="D9" s="294">
        <f>D10*60</f>
        <v>120</v>
      </c>
      <c r="E9" s="6" t="s">
        <v>223</v>
      </c>
      <c r="F9" s="6"/>
      <c r="G9" s="293">
        <f>G10*60</f>
        <v>300</v>
      </c>
      <c r="H9" s="6" t="s">
        <v>223</v>
      </c>
      <c r="I9" s="6"/>
      <c r="J9" s="27" t="s">
        <v>224</v>
      </c>
    </row>
    <row r="10" spans="2:10" ht="14.25" thickBot="1">
      <c r="B10" s="5"/>
      <c r="C10" s="7"/>
      <c r="D10" s="302">
        <f>IF(D12="１",F12,G12)</f>
        <v>2</v>
      </c>
      <c r="E10" s="6" t="s">
        <v>280</v>
      </c>
      <c r="F10" s="7"/>
      <c r="G10" s="303">
        <f>IF(D12="１",H12,I12)</f>
        <v>5</v>
      </c>
      <c r="H10" s="6" t="s">
        <v>226</v>
      </c>
      <c r="I10" s="7"/>
      <c r="J10" s="8"/>
    </row>
    <row r="11" spans="2:10" ht="14.25" thickBot="1">
      <c r="B11" s="18" t="s">
        <v>225</v>
      </c>
      <c r="C11" s="7"/>
      <c r="D11" s="7"/>
      <c r="E11" s="34"/>
      <c r="F11" s="315" t="s">
        <v>358</v>
      </c>
      <c r="G11" s="316" t="s">
        <v>359</v>
      </c>
      <c r="H11" s="311" t="s">
        <v>358</v>
      </c>
      <c r="I11" s="304" t="s">
        <v>359</v>
      </c>
      <c r="J11" s="296" t="s">
        <v>216</v>
      </c>
    </row>
    <row r="12" spans="2:10" ht="15" thickBot="1" thickTop="1">
      <c r="B12" s="18" t="s">
        <v>227</v>
      </c>
      <c r="C12" s="7"/>
      <c r="D12" s="93" t="str">
        <f>IF('入力'!E32="有","１","０")</f>
        <v>０</v>
      </c>
      <c r="E12" s="297" t="s">
        <v>0</v>
      </c>
      <c r="F12" s="323">
        <f>F13+F16+F23+F25</f>
        <v>9</v>
      </c>
      <c r="G12" s="324">
        <f>G13+G16+G23+G25</f>
        <v>2</v>
      </c>
      <c r="H12" s="325">
        <f>H13+H16</f>
        <v>13</v>
      </c>
      <c r="I12" s="324">
        <f>I13+I16</f>
        <v>5</v>
      </c>
      <c r="J12" s="296"/>
    </row>
    <row r="13" spans="2:10" ht="15" thickBot="1" thickTop="1">
      <c r="B13" s="5"/>
      <c r="C13" s="7"/>
      <c r="D13" s="4"/>
      <c r="E13" s="34" t="s">
        <v>354</v>
      </c>
      <c r="F13" s="317">
        <v>9</v>
      </c>
      <c r="G13" s="305">
        <f>IF(D14="１",5,2)</f>
        <v>2</v>
      </c>
      <c r="H13" s="301">
        <f>F13+H14+F23+F25+4</f>
        <v>13</v>
      </c>
      <c r="I13" s="305">
        <f>G13+I14+G23+G25+3</f>
        <v>5</v>
      </c>
      <c r="J13" s="296"/>
    </row>
    <row r="14" spans="2:10" ht="14.25" thickBot="1">
      <c r="B14" s="18" t="s">
        <v>228</v>
      </c>
      <c r="C14" s="7"/>
      <c r="D14" s="93" t="str">
        <f>IF('入力'!E33="有","１","０")</f>
        <v>０</v>
      </c>
      <c r="E14" s="297"/>
      <c r="F14" s="318"/>
      <c r="G14" s="308"/>
      <c r="H14" s="312">
        <f>IF(F16=6,3,IF(F16=4,2,F16))</f>
        <v>0</v>
      </c>
      <c r="I14" s="306">
        <f>IF(G16=4,2,IF(AND(D21="１",G16=2),1,G16))</f>
        <v>0</v>
      </c>
      <c r="J14" s="296"/>
    </row>
    <row r="15" spans="2:10" ht="14.25" thickBot="1">
      <c r="B15" s="5"/>
      <c r="C15" s="7"/>
      <c r="D15" s="4"/>
      <c r="E15" s="34"/>
      <c r="F15" s="307"/>
      <c r="G15" s="308"/>
      <c r="H15" s="313"/>
      <c r="I15" s="308"/>
      <c r="J15" s="296" t="s">
        <v>360</v>
      </c>
    </row>
    <row r="16" spans="2:10" ht="14.25" thickBot="1">
      <c r="B16" s="18" t="s">
        <v>229</v>
      </c>
      <c r="C16" s="7"/>
      <c r="D16" s="94" t="str">
        <f>IF('入力'!E36="規則13条区画該当","１","０")</f>
        <v>０</v>
      </c>
      <c r="E16" s="297" t="s">
        <v>355</v>
      </c>
      <c r="F16" s="319">
        <f>IF(D16="１",F17,IF(D19="１",F19,IF(D21="１",F21,0)))</f>
        <v>0</v>
      </c>
      <c r="G16" s="320">
        <f>IF(D19="１",G19,IF(D21="１",G21,0))</f>
        <v>0</v>
      </c>
      <c r="H16" s="314">
        <f>IF(OR(AND($D$21="１",$F$5="１"),AND($D$19="１",$F$5="１")),4,0)</f>
        <v>0</v>
      </c>
      <c r="I16" s="310">
        <f>IF(OR(AND($D$21="１",$F$5="１"),AND($D$19="１",$F$5="１")),3,0)</f>
        <v>0</v>
      </c>
      <c r="J16" s="296"/>
    </row>
    <row r="17" spans="2:10" ht="13.5">
      <c r="B17" s="18" t="s">
        <v>230</v>
      </c>
      <c r="C17" s="7"/>
      <c r="D17" s="91"/>
      <c r="E17" s="34"/>
      <c r="F17" s="321">
        <v>0</v>
      </c>
      <c r="G17" s="322" t="s">
        <v>361</v>
      </c>
      <c r="H17" s="298"/>
      <c r="I17" s="298"/>
      <c r="J17" s="296"/>
    </row>
    <row r="18" spans="2:10" ht="14.25" thickBot="1">
      <c r="B18" s="5"/>
      <c r="C18" s="7"/>
      <c r="D18" s="7"/>
      <c r="E18" s="34"/>
      <c r="F18" s="307"/>
      <c r="G18" s="308"/>
      <c r="H18" s="298"/>
      <c r="I18" s="298"/>
      <c r="J18" s="296"/>
    </row>
    <row r="19" spans="2:10" ht="14.25" thickBot="1">
      <c r="B19" s="18" t="s">
        <v>231</v>
      </c>
      <c r="C19" s="20" t="s">
        <v>232</v>
      </c>
      <c r="D19" s="94" t="str">
        <f>IF('入力'!E36="各室不燃化区画有り","１","０")</f>
        <v>０</v>
      </c>
      <c r="E19" s="34"/>
      <c r="F19" s="321">
        <f>IF(F5="１",6,3)</f>
        <v>3</v>
      </c>
      <c r="G19" s="322">
        <f>IF(F5="１",4,2)</f>
        <v>2</v>
      </c>
      <c r="H19" s="298"/>
      <c r="I19" s="298"/>
      <c r="J19" s="296"/>
    </row>
    <row r="20" spans="2:10" ht="14.25" thickBot="1">
      <c r="B20" s="5"/>
      <c r="C20" s="7"/>
      <c r="D20" s="4"/>
      <c r="E20" s="34"/>
      <c r="F20" s="321"/>
      <c r="G20" s="308"/>
      <c r="H20" s="298"/>
      <c r="I20" s="298"/>
      <c r="J20" s="296"/>
    </row>
    <row r="21" spans="2:10" ht="14.25" thickBot="1">
      <c r="B21" s="5"/>
      <c r="C21" s="20" t="s">
        <v>233</v>
      </c>
      <c r="D21" s="94" t="str">
        <f>IF('入力'!E36="各室戸区画有り","１","０")</f>
        <v>０</v>
      </c>
      <c r="E21" s="34"/>
      <c r="F21" s="321">
        <f>IF(F5="１",4,2)</f>
        <v>2</v>
      </c>
      <c r="G21" s="322">
        <f>IF(F5="１",2,1)</f>
        <v>1</v>
      </c>
      <c r="H21" s="298"/>
      <c r="I21" s="298"/>
      <c r="J21" s="296"/>
    </row>
    <row r="22" spans="1:10" ht="14.25" thickBot="1">
      <c r="A22" s="95"/>
      <c r="B22" s="5"/>
      <c r="C22" s="7"/>
      <c r="D22" s="33"/>
      <c r="E22" s="34"/>
      <c r="F22" s="321"/>
      <c r="G22" s="308"/>
      <c r="H22" s="298"/>
      <c r="I22" s="298"/>
      <c r="J22" s="296"/>
    </row>
    <row r="23" spans="1:10" ht="14.25" thickBot="1">
      <c r="A23" s="95"/>
      <c r="B23" s="5" t="s">
        <v>234</v>
      </c>
      <c r="C23" s="17"/>
      <c r="D23" s="93" t="str">
        <f>IF('入力'!E37="有","１","０")</f>
        <v>０</v>
      </c>
      <c r="E23" s="297" t="s">
        <v>356</v>
      </c>
      <c r="F23" s="319">
        <v>0</v>
      </c>
      <c r="G23" s="320">
        <f>IF(AND(D14="１",D23="１"),1,0)</f>
        <v>0</v>
      </c>
      <c r="H23" s="298"/>
      <c r="I23" s="298"/>
      <c r="J23" s="296"/>
    </row>
    <row r="24" spans="1:10" ht="14.25" thickBot="1">
      <c r="A24" s="95"/>
      <c r="B24" s="18" t="s">
        <v>235</v>
      </c>
      <c r="C24" s="7"/>
      <c r="D24" s="33"/>
      <c r="E24" s="34"/>
      <c r="F24" s="321"/>
      <c r="G24" s="308"/>
      <c r="H24" s="298"/>
      <c r="I24" s="298"/>
      <c r="J24" s="296"/>
    </row>
    <row r="25" spans="1:10" ht="14.25" thickBot="1">
      <c r="A25" s="95"/>
      <c r="B25" s="18" t="s">
        <v>236</v>
      </c>
      <c r="C25" s="7"/>
      <c r="D25" s="93" t="str">
        <f>IF('入力'!C12="該当","１","０")</f>
        <v>０</v>
      </c>
      <c r="E25" s="297" t="s">
        <v>357</v>
      </c>
      <c r="F25" s="309">
        <v>0</v>
      </c>
      <c r="G25" s="310">
        <f>IF(D25="１",1,0)</f>
        <v>0</v>
      </c>
      <c r="H25" s="298"/>
      <c r="I25" s="298"/>
      <c r="J25" s="296"/>
    </row>
    <row r="26" spans="1:10" ht="14.25" thickBot="1">
      <c r="A26" s="95"/>
      <c r="B26" s="21"/>
      <c r="C26" s="22"/>
      <c r="D26" s="23"/>
      <c r="E26" s="299"/>
      <c r="F26" s="299"/>
      <c r="G26" s="299"/>
      <c r="H26" s="299"/>
      <c r="I26" s="299"/>
      <c r="J26" s="300"/>
    </row>
    <row r="27" spans="1:10" ht="13.5">
      <c r="A27" s="95"/>
      <c r="B27" s="96"/>
      <c r="C27" s="96"/>
      <c r="D27" s="96"/>
      <c r="E27" s="96"/>
      <c r="F27" s="96"/>
      <c r="G27" s="96"/>
      <c r="H27" s="96"/>
      <c r="I27" s="96"/>
      <c r="J27" s="96"/>
    </row>
    <row r="28" ht="14.25" thickBot="1"/>
    <row r="29" spans="2:10" ht="17.25">
      <c r="B29" s="1"/>
      <c r="C29" s="25" t="s">
        <v>351</v>
      </c>
      <c r="D29" s="2"/>
      <c r="E29" s="3"/>
      <c r="F29" s="2"/>
      <c r="G29" s="2"/>
      <c r="H29" s="2"/>
      <c r="I29" s="2"/>
      <c r="J29" s="26"/>
    </row>
    <row r="30" spans="2:10" ht="13.5">
      <c r="B30" s="5"/>
      <c r="C30" s="13" t="s">
        <v>216</v>
      </c>
      <c r="D30" s="7"/>
      <c r="E30" s="7"/>
      <c r="F30" s="14" t="s">
        <v>279</v>
      </c>
      <c r="G30" s="7"/>
      <c r="H30" s="7"/>
      <c r="I30" s="7"/>
      <c r="J30" s="8"/>
    </row>
    <row r="31" spans="2:10" ht="13.5">
      <c r="B31" s="5"/>
      <c r="C31" s="7"/>
      <c r="D31" s="20" t="s">
        <v>243</v>
      </c>
      <c r="E31" s="7"/>
      <c r="F31" s="6" t="s">
        <v>216</v>
      </c>
      <c r="G31" s="6"/>
      <c r="H31" s="7"/>
      <c r="I31" s="6" t="s">
        <v>216</v>
      </c>
      <c r="J31" s="17"/>
    </row>
    <row r="32" spans="2:10" ht="13.5">
      <c r="B32" s="9" t="s">
        <v>244</v>
      </c>
      <c r="C32" s="7"/>
      <c r="D32" s="295">
        <f>D34*60</f>
        <v>180</v>
      </c>
      <c r="E32" s="6" t="s">
        <v>223</v>
      </c>
      <c r="F32" s="438" t="s">
        <v>245</v>
      </c>
      <c r="G32" s="431"/>
      <c r="H32" s="6" t="s">
        <v>224</v>
      </c>
      <c r="I32" s="6"/>
      <c r="J32" s="27" t="s">
        <v>224</v>
      </c>
    </row>
    <row r="33" spans="2:10" ht="13.5">
      <c r="B33" s="5"/>
      <c r="C33" s="7"/>
      <c r="D33" s="7"/>
      <c r="E33" s="6"/>
      <c r="F33" s="7"/>
      <c r="G33" s="7"/>
      <c r="H33" s="7"/>
      <c r="I33" s="7"/>
      <c r="J33" s="8"/>
    </row>
    <row r="34" spans="2:10" ht="14.25" thickBot="1">
      <c r="B34" s="18" t="s">
        <v>246</v>
      </c>
      <c r="C34" s="7"/>
      <c r="D34" s="7">
        <f>IF(D35="１",9,(D46+IF(AND(D35="０",D37="０"),3,IF(AND(D35="０",D37="１",D39="１",D45="０"),5,IF(AND(D35="０",D37="１",D39="０",D45="１"),7,6)))))</f>
        <v>3</v>
      </c>
      <c r="E34" s="6" t="s">
        <v>226</v>
      </c>
      <c r="F34" s="6"/>
      <c r="G34" s="6" t="s">
        <v>224</v>
      </c>
      <c r="H34" s="6" t="s">
        <v>224</v>
      </c>
      <c r="I34" s="6"/>
      <c r="J34" s="17" t="s">
        <v>224</v>
      </c>
    </row>
    <row r="35" spans="2:10" ht="14.25" thickBot="1">
      <c r="B35" s="18" t="s">
        <v>247</v>
      </c>
      <c r="C35" s="7"/>
      <c r="D35" s="93" t="str">
        <f>IF('入力'!E32="有","１","０")</f>
        <v>０</v>
      </c>
      <c r="E35" s="5"/>
      <c r="F35" s="14" t="s">
        <v>279</v>
      </c>
      <c r="G35" s="7"/>
      <c r="H35" s="7"/>
      <c r="I35" s="7"/>
      <c r="J35" s="8"/>
    </row>
    <row r="36" spans="2:10" ht="14.25" thickBot="1">
      <c r="B36" s="5"/>
      <c r="C36" s="29" t="s">
        <v>248</v>
      </c>
      <c r="D36" s="4"/>
      <c r="E36" s="7"/>
      <c r="F36" s="7"/>
      <c r="G36" s="7"/>
      <c r="H36" s="7"/>
      <c r="I36" s="7"/>
      <c r="J36" s="8"/>
    </row>
    <row r="37" spans="2:10" ht="14.25" thickBot="1">
      <c r="B37" s="18" t="s">
        <v>249</v>
      </c>
      <c r="C37" s="17" t="s">
        <v>250</v>
      </c>
      <c r="D37" s="93" t="str">
        <f>IF('入力'!E33="有","１","０")</f>
        <v>０</v>
      </c>
      <c r="E37" s="5"/>
      <c r="F37" s="14" t="s">
        <v>279</v>
      </c>
      <c r="G37" s="7"/>
      <c r="H37" s="7"/>
      <c r="I37" s="7"/>
      <c r="J37" s="8"/>
    </row>
    <row r="38" spans="2:10" ht="14.25" thickBot="1">
      <c r="B38" s="5"/>
      <c r="C38" s="7"/>
      <c r="D38" s="4"/>
      <c r="E38" s="6" t="s">
        <v>249</v>
      </c>
      <c r="F38" s="7"/>
      <c r="G38" s="7" t="s">
        <v>249</v>
      </c>
      <c r="H38" s="7"/>
      <c r="I38" s="7" t="s">
        <v>279</v>
      </c>
      <c r="J38" s="17" t="s">
        <v>279</v>
      </c>
    </row>
    <row r="39" spans="2:10" ht="14.25" thickBot="1">
      <c r="B39" s="18" t="s">
        <v>249</v>
      </c>
      <c r="C39" s="17" t="s">
        <v>251</v>
      </c>
      <c r="D39" s="93" t="str">
        <f>IF('入力'!E39="有","１","０")</f>
        <v>０</v>
      </c>
      <c r="E39" s="5"/>
      <c r="F39" s="7"/>
      <c r="G39" s="7" t="s">
        <v>216</v>
      </c>
      <c r="H39" s="7"/>
      <c r="I39" s="7"/>
      <c r="J39" s="8"/>
    </row>
    <row r="40" spans="2:10" ht="13.5">
      <c r="B40" s="5"/>
      <c r="C40" s="7"/>
      <c r="D40" s="4"/>
      <c r="E40" s="7"/>
      <c r="F40" s="7"/>
      <c r="G40" s="19" t="s">
        <v>279</v>
      </c>
      <c r="H40" s="19" t="s">
        <v>279</v>
      </c>
      <c r="I40" s="7"/>
      <c r="J40" s="8"/>
    </row>
    <row r="41" spans="2:10" ht="13.5">
      <c r="B41" s="18" t="s">
        <v>252</v>
      </c>
      <c r="C41" s="20" t="s">
        <v>252</v>
      </c>
      <c r="D41" s="20"/>
      <c r="E41" s="7"/>
      <c r="F41" s="7" t="s">
        <v>216</v>
      </c>
      <c r="G41" s="7" t="s">
        <v>279</v>
      </c>
      <c r="H41" s="7"/>
      <c r="I41" s="7"/>
      <c r="J41" s="8"/>
    </row>
    <row r="42" spans="2:10" ht="13.5">
      <c r="B42" s="5"/>
      <c r="C42" s="7"/>
      <c r="D42" s="20" t="s">
        <v>253</v>
      </c>
      <c r="E42" s="7"/>
      <c r="F42" s="7"/>
      <c r="G42" s="7"/>
      <c r="H42" s="7"/>
      <c r="I42" s="7"/>
      <c r="J42" s="8"/>
    </row>
    <row r="43" spans="1:10" ht="13.5">
      <c r="A43" s="95"/>
      <c r="B43" s="5"/>
      <c r="C43" s="20" t="s">
        <v>253</v>
      </c>
      <c r="D43" s="20"/>
      <c r="E43" s="7"/>
      <c r="F43" s="19" t="s">
        <v>253</v>
      </c>
      <c r="G43" s="7"/>
      <c r="H43" s="7"/>
      <c r="I43" s="7"/>
      <c r="J43" s="8"/>
    </row>
    <row r="44" spans="1:10" ht="27.75" thickBot="1">
      <c r="A44" s="95"/>
      <c r="B44" s="5"/>
      <c r="C44" s="30" t="s">
        <v>254</v>
      </c>
      <c r="D44" s="7"/>
      <c r="E44" s="6" t="s">
        <v>281</v>
      </c>
      <c r="F44" s="7"/>
      <c r="G44" s="7"/>
      <c r="H44" s="7"/>
      <c r="I44" s="7"/>
      <c r="J44" s="8"/>
    </row>
    <row r="45" spans="1:10" ht="14.25" thickBot="1">
      <c r="A45" s="95"/>
      <c r="B45" s="5" t="s">
        <v>255</v>
      </c>
      <c r="C45" s="8" t="s">
        <v>234</v>
      </c>
      <c r="D45" s="93" t="str">
        <f>IF('入力'!E40="有","１","０")</f>
        <v>０</v>
      </c>
      <c r="E45" s="5"/>
      <c r="F45" s="14" t="s">
        <v>279</v>
      </c>
      <c r="G45" s="7"/>
      <c r="H45" s="7"/>
      <c r="I45" s="7"/>
      <c r="J45" s="8"/>
    </row>
    <row r="46" spans="1:10" ht="14.25" thickBot="1">
      <c r="A46" s="95"/>
      <c r="B46" s="5"/>
      <c r="C46" s="29" t="s">
        <v>256</v>
      </c>
      <c r="D46" s="4">
        <f>IF(D47="１",1,0)</f>
        <v>0</v>
      </c>
      <c r="E46" s="6" t="s">
        <v>281</v>
      </c>
      <c r="F46" s="7"/>
      <c r="G46" s="7"/>
      <c r="H46" s="7"/>
      <c r="I46" s="7"/>
      <c r="J46" s="8"/>
    </row>
    <row r="47" spans="1:10" ht="14.25" thickBot="1">
      <c r="A47" s="95"/>
      <c r="B47" s="18" t="s">
        <v>255</v>
      </c>
      <c r="C47" s="17" t="s">
        <v>257</v>
      </c>
      <c r="D47" s="93" t="str">
        <f>IF('入力'!C12="該当","１","０")</f>
        <v>０</v>
      </c>
      <c r="E47" s="5"/>
      <c r="F47" s="14" t="s">
        <v>216</v>
      </c>
      <c r="G47" s="7"/>
      <c r="H47" s="7"/>
      <c r="I47" s="7"/>
      <c r="J47" s="8"/>
    </row>
    <row r="48" spans="1:10" ht="14.25" thickBot="1">
      <c r="A48" s="95"/>
      <c r="B48" s="21"/>
      <c r="C48" s="22"/>
      <c r="D48" s="23"/>
      <c r="E48" s="22"/>
      <c r="F48" s="22"/>
      <c r="G48" s="22"/>
      <c r="H48" s="22"/>
      <c r="I48" s="22"/>
      <c r="J48" s="28"/>
    </row>
    <row r="49" spans="2:10" ht="13.5">
      <c r="B49" s="96"/>
      <c r="C49" s="96"/>
      <c r="D49" s="96"/>
      <c r="E49" s="96"/>
      <c r="F49" s="96"/>
      <c r="G49" s="96"/>
      <c r="H49" s="96"/>
      <c r="I49" s="96"/>
      <c r="J49" s="96"/>
    </row>
    <row r="51" ht="14.25" thickBot="1"/>
    <row r="52" spans="2:10" ht="17.25">
      <c r="B52" s="24"/>
      <c r="C52" s="25" t="s">
        <v>352</v>
      </c>
      <c r="D52" s="2"/>
      <c r="E52" s="2"/>
      <c r="F52" s="2"/>
      <c r="G52" s="2"/>
      <c r="H52" s="2"/>
      <c r="I52" s="2"/>
      <c r="J52" s="26"/>
    </row>
    <row r="53" spans="2:10" ht="13.5">
      <c r="B53" s="5"/>
      <c r="C53" s="6"/>
      <c r="D53" s="7"/>
      <c r="E53" s="7"/>
      <c r="F53" s="7"/>
      <c r="G53" s="7"/>
      <c r="H53" s="7"/>
      <c r="I53" s="7"/>
      <c r="J53" s="8"/>
    </row>
    <row r="54" spans="2:10" ht="13.5">
      <c r="B54" s="5"/>
      <c r="C54" s="6"/>
      <c r="D54" s="7"/>
      <c r="E54" s="7"/>
      <c r="F54" s="7"/>
      <c r="G54" s="7"/>
      <c r="H54" s="7"/>
      <c r="I54" s="7"/>
      <c r="J54" s="8"/>
    </row>
    <row r="55" spans="2:10" ht="13.5">
      <c r="B55" s="9"/>
      <c r="C55" s="20" t="s">
        <v>258</v>
      </c>
      <c r="D55" s="20" t="s">
        <v>258</v>
      </c>
      <c r="E55" s="10"/>
      <c r="F55" s="7"/>
      <c r="G55" s="7"/>
      <c r="H55" s="7"/>
      <c r="I55" s="7"/>
      <c r="J55" s="8"/>
    </row>
    <row r="56" spans="2:10" ht="13.5">
      <c r="B56" s="5"/>
      <c r="C56" s="13" t="s">
        <v>216</v>
      </c>
      <c r="D56" s="7"/>
      <c r="E56" s="7"/>
      <c r="F56" s="14">
        <f>IF(F55&gt;1,"↑　要確認","")</f>
      </c>
      <c r="G56" s="7"/>
      <c r="H56" s="7"/>
      <c r="I56" s="7"/>
      <c r="J56" s="8"/>
    </row>
    <row r="57" spans="2:10" ht="13.5">
      <c r="B57" s="5"/>
      <c r="C57" s="7"/>
      <c r="D57" s="31" t="s">
        <v>259</v>
      </c>
      <c r="E57" s="7"/>
      <c r="F57" s="14" t="s">
        <v>216</v>
      </c>
      <c r="G57" s="7"/>
      <c r="H57" s="6" t="s">
        <v>275</v>
      </c>
      <c r="I57" s="6"/>
      <c r="J57" s="8"/>
    </row>
    <row r="58" spans="2:10" ht="13.5">
      <c r="B58" s="9" t="s">
        <v>244</v>
      </c>
      <c r="C58" s="7"/>
      <c r="D58" s="295">
        <f>D60*60</f>
        <v>540</v>
      </c>
      <c r="E58" s="6" t="s">
        <v>223</v>
      </c>
      <c r="F58" s="14" t="s">
        <v>216</v>
      </c>
      <c r="G58" s="7"/>
      <c r="H58" s="16" t="s">
        <v>216</v>
      </c>
      <c r="I58" s="6" t="s">
        <v>216</v>
      </c>
      <c r="J58" s="8"/>
    </row>
    <row r="59" spans="2:10" ht="13.5">
      <c r="B59" s="5"/>
      <c r="C59" s="7"/>
      <c r="D59" s="7"/>
      <c r="E59" s="6"/>
      <c r="F59" s="7"/>
      <c r="G59" s="7"/>
      <c r="H59" s="7"/>
      <c r="I59" s="7"/>
      <c r="J59" s="8"/>
    </row>
    <row r="60" spans="2:10" ht="14.25" thickBot="1">
      <c r="B60" s="5"/>
      <c r="C60" s="6" t="s">
        <v>260</v>
      </c>
      <c r="D60" s="7">
        <f>IF(D61="１",17,IF(AND(D61="０",D63="１",D73="１"),13,IF(AND(D61="０",D63="１",D73="０"),12,IF(AND(D61="０",D63="０",D73="１"),10,9))))</f>
        <v>9</v>
      </c>
      <c r="E60" s="6" t="s">
        <v>226</v>
      </c>
      <c r="F60" s="14">
        <f>IF(F59&gt;1,"↑　要確認","")</f>
      </c>
      <c r="G60" s="7"/>
      <c r="H60" s="6" t="s">
        <v>216</v>
      </c>
      <c r="I60" s="6" t="s">
        <v>216</v>
      </c>
      <c r="J60" s="8"/>
    </row>
    <row r="61" spans="2:10" ht="14.25" thickBot="1">
      <c r="B61" s="18" t="s">
        <v>247</v>
      </c>
      <c r="C61" s="7"/>
      <c r="D61" s="93" t="str">
        <f>IF('入力'!E32="有","１","０")</f>
        <v>０</v>
      </c>
      <c r="E61" s="5"/>
      <c r="F61" s="14" t="s">
        <v>216</v>
      </c>
      <c r="G61" s="7"/>
      <c r="H61" s="7"/>
      <c r="I61" s="7"/>
      <c r="J61" s="8"/>
    </row>
    <row r="62" spans="2:10" ht="14.25" thickBot="1">
      <c r="B62" s="5"/>
      <c r="C62" s="7"/>
      <c r="D62" s="4"/>
      <c r="E62" s="7"/>
      <c r="F62" s="7" t="s">
        <v>261</v>
      </c>
      <c r="G62" s="7"/>
      <c r="H62" s="7"/>
      <c r="I62" s="7"/>
      <c r="J62" s="8"/>
    </row>
    <row r="63" spans="2:10" ht="14.25" thickBot="1">
      <c r="B63" s="18" t="s">
        <v>250</v>
      </c>
      <c r="C63" s="7"/>
      <c r="D63" s="94" t="str">
        <f>IF('入力'!E33="有","１","０")</f>
        <v>０</v>
      </c>
      <c r="E63" s="5"/>
      <c r="F63" s="14" t="s">
        <v>216</v>
      </c>
      <c r="G63" s="7"/>
      <c r="H63" s="7"/>
      <c r="I63" s="7"/>
      <c r="J63" s="8"/>
    </row>
    <row r="64" spans="2:10" ht="13.5">
      <c r="B64" s="5"/>
      <c r="C64" s="7" t="s">
        <v>262</v>
      </c>
      <c r="D64" s="7" t="s">
        <v>263</v>
      </c>
      <c r="E64" s="6" t="s">
        <v>263</v>
      </c>
      <c r="F64" s="14" t="s">
        <v>216</v>
      </c>
      <c r="G64" s="7"/>
      <c r="H64" s="7"/>
      <c r="I64" s="7"/>
      <c r="J64" s="8"/>
    </row>
    <row r="65" spans="2:10" ht="13.5">
      <c r="B65" s="18" t="s">
        <v>263</v>
      </c>
      <c r="C65" s="7"/>
      <c r="D65" s="7"/>
      <c r="E65" s="7"/>
      <c r="F65" s="7"/>
      <c r="G65" s="7"/>
      <c r="H65" s="7"/>
      <c r="I65" s="7"/>
      <c r="J65" s="8"/>
    </row>
    <row r="66" spans="2:10" ht="13.5">
      <c r="B66" s="5"/>
      <c r="C66" s="430" t="s">
        <v>264</v>
      </c>
      <c r="D66" s="431"/>
      <c r="E66" s="7"/>
      <c r="F66" s="7"/>
      <c r="G66" s="19" t="s">
        <v>216</v>
      </c>
      <c r="H66" s="7"/>
      <c r="I66" s="7"/>
      <c r="J66" s="8"/>
    </row>
    <row r="67" spans="2:10" ht="13.5">
      <c r="B67" s="18" t="s">
        <v>231</v>
      </c>
      <c r="C67" s="432"/>
      <c r="D67" s="431"/>
      <c r="E67" s="7"/>
      <c r="F67" s="20" t="s">
        <v>265</v>
      </c>
      <c r="G67" s="7"/>
      <c r="H67" s="7"/>
      <c r="I67" s="7"/>
      <c r="J67" s="8"/>
    </row>
    <row r="68" spans="2:10" ht="13.5">
      <c r="B68" s="5"/>
      <c r="C68" s="432"/>
      <c r="D68" s="431"/>
      <c r="E68" s="7"/>
      <c r="F68" s="7"/>
      <c r="G68" s="7"/>
      <c r="H68" s="7"/>
      <c r="I68" s="7"/>
      <c r="J68" s="8"/>
    </row>
    <row r="69" spans="1:10" ht="13.5">
      <c r="A69" s="95"/>
      <c r="B69" s="5"/>
      <c r="C69" s="20" t="s">
        <v>265</v>
      </c>
      <c r="D69" s="20"/>
      <c r="E69" s="7"/>
      <c r="F69" s="20" t="s">
        <v>265</v>
      </c>
      <c r="G69" s="7"/>
      <c r="H69" s="7"/>
      <c r="I69" s="7"/>
      <c r="J69" s="8"/>
    </row>
    <row r="70" spans="1:10" ht="13.5">
      <c r="A70" s="95"/>
      <c r="B70" s="5"/>
      <c r="C70" s="7"/>
      <c r="D70" s="7" t="s">
        <v>265</v>
      </c>
      <c r="E70" s="6" t="s">
        <v>265</v>
      </c>
      <c r="F70" s="7"/>
      <c r="G70" s="7"/>
      <c r="H70" s="7"/>
      <c r="I70" s="7"/>
      <c r="J70" s="8"/>
    </row>
    <row r="71" spans="1:10" ht="13.5">
      <c r="A71" s="95"/>
      <c r="B71" s="5" t="s">
        <v>265</v>
      </c>
      <c r="C71" s="6"/>
      <c r="D71" s="20"/>
      <c r="E71" s="7"/>
      <c r="F71" s="19" t="s">
        <v>265</v>
      </c>
      <c r="G71" s="7"/>
      <c r="H71" s="7"/>
      <c r="I71" s="7"/>
      <c r="J71" s="8"/>
    </row>
    <row r="72" spans="1:10" ht="27.75" thickBot="1">
      <c r="A72" s="95"/>
      <c r="B72" s="5"/>
      <c r="C72" s="32" t="s">
        <v>266</v>
      </c>
      <c r="D72" s="7" t="s">
        <v>216</v>
      </c>
      <c r="E72" s="6" t="s">
        <v>226</v>
      </c>
      <c r="F72" s="7"/>
      <c r="G72" s="7"/>
      <c r="H72" s="7"/>
      <c r="I72" s="7"/>
      <c r="J72" s="8"/>
    </row>
    <row r="73" spans="1:10" ht="14.25" thickBot="1">
      <c r="A73" s="95"/>
      <c r="B73" s="18" t="s">
        <v>267</v>
      </c>
      <c r="C73" s="7"/>
      <c r="D73" s="93" t="str">
        <f>IF('入力'!C12="該当","１","０")</f>
        <v>０</v>
      </c>
      <c r="E73" s="5"/>
      <c r="F73" s="14" t="s">
        <v>216</v>
      </c>
      <c r="G73" s="7"/>
      <c r="H73" s="7"/>
      <c r="I73" s="7"/>
      <c r="J73" s="8"/>
    </row>
    <row r="74" spans="1:10" ht="14.25" thickBot="1">
      <c r="A74" s="95"/>
      <c r="B74" s="21"/>
      <c r="C74" s="22"/>
      <c r="D74" s="23"/>
      <c r="E74" s="22"/>
      <c r="F74" s="22"/>
      <c r="G74" s="22"/>
      <c r="H74" s="22"/>
      <c r="I74" s="22"/>
      <c r="J74" s="28"/>
    </row>
    <row r="75" spans="2:10" ht="13.5">
      <c r="B75" s="96"/>
      <c r="C75" s="96"/>
      <c r="D75" s="96"/>
      <c r="E75" s="96"/>
      <c r="F75" s="96"/>
      <c r="G75" s="96"/>
      <c r="H75" s="96"/>
      <c r="I75" s="96"/>
      <c r="J75" s="96"/>
    </row>
    <row r="77" ht="14.25" thickBot="1"/>
    <row r="78" spans="2:10" ht="17.25">
      <c r="B78" s="24"/>
      <c r="C78" s="25" t="s">
        <v>353</v>
      </c>
      <c r="D78" s="3"/>
      <c r="E78" s="3"/>
      <c r="F78" s="2"/>
      <c r="G78" s="2"/>
      <c r="H78" s="2"/>
      <c r="I78" s="2"/>
      <c r="J78" s="26"/>
    </row>
    <row r="79" spans="2:10" ht="13.5">
      <c r="B79" s="5"/>
      <c r="C79" s="13">
        <f>IF(OR(D84&lt;&gt;"",D86&lt;&gt;"",G90&lt;&gt;"",D96&lt;&gt;""),"","★　要確認項目あり")</f>
      </c>
      <c r="D79" s="7"/>
      <c r="E79" s="7"/>
      <c r="F79" s="14" t="s">
        <v>268</v>
      </c>
      <c r="G79" s="7"/>
      <c r="H79" s="7"/>
      <c r="I79" s="7"/>
      <c r="J79" s="8"/>
    </row>
    <row r="80" spans="2:10" ht="13.5">
      <c r="B80" s="5"/>
      <c r="C80" s="7"/>
      <c r="D80" s="31" t="s">
        <v>308</v>
      </c>
      <c r="E80" s="7"/>
      <c r="F80" s="14" t="s">
        <v>268</v>
      </c>
      <c r="G80" s="7" t="s">
        <v>269</v>
      </c>
      <c r="H80" s="7"/>
      <c r="I80" s="7"/>
      <c r="J80" s="8"/>
    </row>
    <row r="81" spans="2:10" ht="13.5">
      <c r="B81" s="9" t="s">
        <v>244</v>
      </c>
      <c r="C81" s="7"/>
      <c r="D81" s="295">
        <f>D83*60</f>
        <v>540</v>
      </c>
      <c r="E81" s="6" t="s">
        <v>223</v>
      </c>
      <c r="F81" s="14" t="s">
        <v>209</v>
      </c>
      <c r="G81" s="6" t="s">
        <v>270</v>
      </c>
      <c r="H81" s="6"/>
      <c r="I81" s="7"/>
      <c r="J81" s="8"/>
    </row>
    <row r="82" spans="2:10" ht="13.5">
      <c r="B82" s="5"/>
      <c r="C82" s="7"/>
      <c r="D82" s="7"/>
      <c r="E82" s="6"/>
      <c r="F82" s="14" t="s">
        <v>221</v>
      </c>
      <c r="G82" s="439" t="s">
        <v>279</v>
      </c>
      <c r="H82" s="431"/>
      <c r="I82" s="6" t="s">
        <v>223</v>
      </c>
      <c r="J82" s="8"/>
    </row>
    <row r="83" spans="2:10" ht="14.25" thickBot="1">
      <c r="B83" s="5"/>
      <c r="C83" s="6" t="s">
        <v>260</v>
      </c>
      <c r="D83" s="7">
        <f>IF(D84="１",17,IF(AND(D84="０",D86="１",D96="１"),13,IF(AND(D84="０",D86="１",D96="０"),12,IF(AND(D84="０",D86="０",D96="１"),10,9))))</f>
        <v>9</v>
      </c>
      <c r="E83" s="6" t="s">
        <v>226</v>
      </c>
      <c r="F83" s="14" t="s">
        <v>221</v>
      </c>
      <c r="G83" s="7"/>
      <c r="H83" s="7"/>
      <c r="I83" s="7"/>
      <c r="J83" s="8"/>
    </row>
    <row r="84" spans="2:10" ht="14.25" thickBot="1">
      <c r="B84" s="18" t="s">
        <v>271</v>
      </c>
      <c r="C84" s="7"/>
      <c r="D84" s="93" t="str">
        <f>IF('入力'!E32="有","１","０")</f>
        <v>０</v>
      </c>
      <c r="E84" s="5"/>
      <c r="F84" s="14" t="s">
        <v>221</v>
      </c>
      <c r="G84" s="6"/>
      <c r="H84" s="6" t="s">
        <v>279</v>
      </c>
      <c r="I84" s="6" t="s">
        <v>226</v>
      </c>
      <c r="J84" s="8"/>
    </row>
    <row r="85" spans="2:10" ht="14.25" thickBot="1">
      <c r="B85" s="5"/>
      <c r="C85" s="7"/>
      <c r="D85" s="4"/>
      <c r="E85" s="7"/>
      <c r="F85" s="14" t="s">
        <v>221</v>
      </c>
      <c r="G85" s="7"/>
      <c r="H85" s="7"/>
      <c r="I85" s="7"/>
      <c r="J85" s="8"/>
    </row>
    <row r="86" spans="2:10" ht="14.25" thickBot="1">
      <c r="B86" s="18" t="s">
        <v>272</v>
      </c>
      <c r="C86" s="7"/>
      <c r="D86" s="94" t="str">
        <f>IF('入力'!E33="有","１","０")</f>
        <v>０</v>
      </c>
      <c r="E86" s="5"/>
      <c r="F86" s="14" t="s">
        <v>221</v>
      </c>
      <c r="G86" s="7"/>
      <c r="H86" s="7"/>
      <c r="I86" s="7"/>
      <c r="J86" s="8"/>
    </row>
    <row r="87" spans="2:10" ht="13.5">
      <c r="B87" s="5"/>
      <c r="C87" s="7" t="s">
        <v>262</v>
      </c>
      <c r="D87" s="7" t="s">
        <v>263</v>
      </c>
      <c r="E87" s="6" t="s">
        <v>263</v>
      </c>
      <c r="F87" s="14" t="s">
        <v>273</v>
      </c>
      <c r="G87" s="7"/>
      <c r="H87" s="7"/>
      <c r="I87" s="7"/>
      <c r="J87" s="8"/>
    </row>
    <row r="88" spans="2:10" ht="13.5">
      <c r="B88" s="18" t="s">
        <v>263</v>
      </c>
      <c r="C88" s="7"/>
      <c r="D88" s="7"/>
      <c r="E88" s="7"/>
      <c r="F88" s="14" t="s">
        <v>273</v>
      </c>
      <c r="G88" s="7"/>
      <c r="H88" s="7"/>
      <c r="I88" s="7"/>
      <c r="J88" s="8"/>
    </row>
    <row r="89" spans="2:10" ht="14.25" thickBot="1">
      <c r="B89" s="5"/>
      <c r="C89" s="430" t="s">
        <v>264</v>
      </c>
      <c r="D89" s="431"/>
      <c r="E89" s="7"/>
      <c r="F89" s="7"/>
      <c r="G89" s="19" t="s">
        <v>279</v>
      </c>
      <c r="H89" s="7"/>
      <c r="I89" s="7"/>
      <c r="J89" s="8"/>
    </row>
    <row r="90" spans="2:10" ht="14.25" thickBot="1">
      <c r="B90" s="18" t="s">
        <v>231</v>
      </c>
      <c r="C90" s="432"/>
      <c r="D90" s="431"/>
      <c r="E90" s="7"/>
      <c r="F90" s="20" t="s">
        <v>265</v>
      </c>
      <c r="G90" s="94" t="str">
        <f>IF('入力'!E44="Yes","１","０")</f>
        <v>０</v>
      </c>
      <c r="H90" s="7"/>
      <c r="I90" s="7"/>
      <c r="J90" s="8"/>
    </row>
    <row r="91" spans="2:10" ht="13.5">
      <c r="B91" s="5"/>
      <c r="C91" s="432"/>
      <c r="D91" s="431"/>
      <c r="E91" s="7"/>
      <c r="F91" s="7"/>
      <c r="G91" s="7"/>
      <c r="H91" s="7"/>
      <c r="I91" s="7"/>
      <c r="J91" s="8"/>
    </row>
    <row r="92" spans="1:10" ht="13.5">
      <c r="A92" s="95"/>
      <c r="B92" s="5"/>
      <c r="C92" s="20" t="s">
        <v>265</v>
      </c>
      <c r="D92" s="20"/>
      <c r="E92" s="7"/>
      <c r="F92" s="20" t="s">
        <v>265</v>
      </c>
      <c r="G92" s="7"/>
      <c r="H92" s="7"/>
      <c r="I92" s="7"/>
      <c r="J92" s="8"/>
    </row>
    <row r="93" spans="1:10" ht="13.5">
      <c r="A93" s="95"/>
      <c r="B93" s="5"/>
      <c r="C93" s="7"/>
      <c r="D93" s="7" t="s">
        <v>265</v>
      </c>
      <c r="E93" s="6" t="s">
        <v>265</v>
      </c>
      <c r="F93" s="7"/>
      <c r="G93" s="7"/>
      <c r="H93" s="7"/>
      <c r="I93" s="7"/>
      <c r="J93" s="8"/>
    </row>
    <row r="94" spans="1:10" ht="13.5">
      <c r="A94" s="95"/>
      <c r="B94" s="5" t="s">
        <v>265</v>
      </c>
      <c r="C94" s="6"/>
      <c r="D94" s="20"/>
      <c r="E94" s="7"/>
      <c r="F94" s="19" t="s">
        <v>265</v>
      </c>
      <c r="G94" s="7"/>
      <c r="H94" s="7"/>
      <c r="I94" s="7"/>
      <c r="J94" s="8"/>
    </row>
    <row r="95" spans="1:10" ht="14.25" thickBot="1">
      <c r="A95" s="95"/>
      <c r="B95" s="5"/>
      <c r="C95" s="7" t="s">
        <v>274</v>
      </c>
      <c r="D95" s="7" t="s">
        <v>216</v>
      </c>
      <c r="E95" s="6" t="s">
        <v>226</v>
      </c>
      <c r="F95" s="7"/>
      <c r="G95" s="7"/>
      <c r="H95" s="7"/>
      <c r="I95" s="7"/>
      <c r="J95" s="8"/>
    </row>
    <row r="96" spans="1:10" ht="14.25" thickBot="1">
      <c r="A96" s="95"/>
      <c r="B96" s="18" t="s">
        <v>267</v>
      </c>
      <c r="C96" s="7"/>
      <c r="D96" s="93" t="str">
        <f>IF('入力'!C12="該当","１","０")</f>
        <v>０</v>
      </c>
      <c r="E96" s="5"/>
      <c r="F96" s="14" t="s">
        <v>279</v>
      </c>
      <c r="G96" s="7"/>
      <c r="H96" s="7"/>
      <c r="I96" s="7"/>
      <c r="J96" s="8"/>
    </row>
    <row r="97" spans="1:10" ht="14.25" thickBot="1">
      <c r="A97" s="95"/>
      <c r="B97" s="21"/>
      <c r="C97" s="22"/>
      <c r="D97" s="23"/>
      <c r="E97" s="22"/>
      <c r="F97" s="22"/>
      <c r="G97" s="22"/>
      <c r="H97" s="22"/>
      <c r="I97" s="22"/>
      <c r="J97" s="28"/>
    </row>
    <row r="98" spans="2:10" ht="13.5">
      <c r="B98" s="96"/>
      <c r="C98" s="96"/>
      <c r="D98" s="96"/>
      <c r="E98" s="96"/>
      <c r="F98" s="96"/>
      <c r="G98" s="96"/>
      <c r="H98" s="96"/>
      <c r="I98" s="96"/>
      <c r="J98" s="96"/>
    </row>
  </sheetData>
  <sheetProtection sheet="1" objects="1" scenarios="1"/>
  <mergeCells count="6">
    <mergeCell ref="C89:D91"/>
    <mergeCell ref="C66:D68"/>
    <mergeCell ref="G8:J8"/>
    <mergeCell ref="B9:C9"/>
    <mergeCell ref="F32:G32"/>
    <mergeCell ref="G82:H82"/>
  </mergeCells>
  <dataValidations count="1">
    <dataValidation operator="equal" allowBlank="1" showInputMessage="1" showErrorMessage="1" sqref="D96 F5 D12 D14 D16 D19 D21 D23 D25 G90 D35 D37 D86 D39 D45 D47 D61 D63 D84 D73"/>
  </dataValidations>
  <printOptions/>
  <pageMargins left="0.43" right="0.28" top="1" bottom="1" header="0.512" footer="0.512"/>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5"/>
  <dimension ref="A2:H32"/>
  <sheetViews>
    <sheetView showGridLines="0" showZeros="0" workbookViewId="0" topLeftCell="A1">
      <selection activeCell="I6" sqref="I6"/>
    </sheetView>
  </sheetViews>
  <sheetFormatPr defaultColWidth="9.00390625" defaultRowHeight="13.5"/>
  <cols>
    <col min="1" max="1" width="9.00390625" style="92" customWidth="1"/>
    <col min="2" max="2" width="9.50390625" style="92" bestFit="1" customWidth="1"/>
    <col min="3" max="3" width="9.00390625" style="92" customWidth="1"/>
    <col min="4" max="4" width="9.875" style="92" customWidth="1"/>
    <col min="5" max="8" width="9.00390625" style="92" customWidth="1"/>
    <col min="9" max="9" width="8.375" style="92" customWidth="1"/>
    <col min="10" max="16384" width="9.00390625" style="92" customWidth="1"/>
  </cols>
  <sheetData>
    <row r="1" ht="13.5"/>
    <row r="2" spans="1:7" ht="13.5">
      <c r="A2" s="97" t="s">
        <v>187</v>
      </c>
      <c r="B2" s="95"/>
      <c r="C2" s="98"/>
      <c r="D2" s="99"/>
      <c r="E2" s="98"/>
      <c r="F2" s="99"/>
      <c r="G2" s="98"/>
    </row>
    <row r="3" spans="2:7" ht="13.5">
      <c r="B3" s="95"/>
      <c r="C3" s="98"/>
      <c r="D3" s="99"/>
      <c r="E3" s="98"/>
      <c r="F3" s="99"/>
      <c r="G3" s="98"/>
    </row>
    <row r="4" spans="1:7" ht="13.5">
      <c r="A4" s="92" t="s">
        <v>188</v>
      </c>
      <c r="B4" s="95"/>
      <c r="C4" s="98"/>
      <c r="D4" s="99"/>
      <c r="E4" s="98"/>
      <c r="F4" s="99"/>
      <c r="G4" s="98"/>
    </row>
    <row r="5" spans="2:8" ht="13.5">
      <c r="B5" s="95"/>
      <c r="C5" s="98"/>
      <c r="D5" s="99"/>
      <c r="F5" s="95"/>
      <c r="G5" s="98"/>
      <c r="H5" s="99"/>
    </row>
    <row r="6" spans="2:8" ht="14.25" thickBot="1">
      <c r="B6" s="95"/>
      <c r="C6" s="98"/>
      <c r="D6" s="99"/>
      <c r="F6" s="95"/>
      <c r="G6" s="98"/>
      <c r="H6" s="99"/>
    </row>
    <row r="7" spans="2:8" ht="13.5">
      <c r="B7" s="447" t="s">
        <v>189</v>
      </c>
      <c r="C7" s="451" t="s">
        <v>190</v>
      </c>
      <c r="D7" s="453" t="s">
        <v>0</v>
      </c>
      <c r="E7" s="454"/>
      <c r="H7" s="99"/>
    </row>
    <row r="8" spans="2:8" ht="14.25" thickBot="1">
      <c r="B8" s="448"/>
      <c r="C8" s="452"/>
      <c r="D8" s="100" t="s">
        <v>191</v>
      </c>
      <c r="E8" s="101" t="s">
        <v>192</v>
      </c>
      <c r="H8" s="99"/>
    </row>
    <row r="9" spans="2:8" ht="15" thickBot="1" thickTop="1">
      <c r="B9" s="343">
        <f>IF('入力'!C8="個別指定",'入力'!D8,'入力'!C8)</f>
        <v>0</v>
      </c>
      <c r="C9" s="102">
        <f>IF('入力'!C5&gt;3.6,3.6,'入力'!C5)</f>
        <v>0</v>
      </c>
      <c r="D9" s="103" t="e">
        <f>B9^(-0.5)*(C9/0.23)^(5/4)/60</f>
        <v>#DIV/0!</v>
      </c>
      <c r="E9" s="104" t="e">
        <f>B9^(-0.5)*(C9/0.23)^(5/4)</f>
        <v>#DIV/0!</v>
      </c>
      <c r="F9" s="105" t="s">
        <v>324</v>
      </c>
      <c r="H9" s="99"/>
    </row>
    <row r="10" spans="2:8" ht="14.25" thickTop="1">
      <c r="B10" s="95" t="s">
        <v>193</v>
      </c>
      <c r="C10" s="98"/>
      <c r="D10" s="99"/>
      <c r="F10" s="95"/>
      <c r="G10" s="98"/>
      <c r="H10" s="99"/>
    </row>
    <row r="11" spans="2:8" ht="13.5">
      <c r="B11" s="95"/>
      <c r="C11" s="98"/>
      <c r="D11" s="99"/>
      <c r="F11" s="95"/>
      <c r="G11" s="98"/>
      <c r="H11" s="99"/>
    </row>
    <row r="12" spans="1:8" ht="13.5">
      <c r="A12" s="92" t="s">
        <v>194</v>
      </c>
      <c r="B12" s="95"/>
      <c r="C12" s="98"/>
      <c r="D12" s="99"/>
      <c r="F12" s="95"/>
      <c r="G12" s="98"/>
      <c r="H12" s="99"/>
    </row>
    <row r="13" spans="2:8" ht="14.25" thickBot="1">
      <c r="B13" s="95"/>
      <c r="C13" s="98"/>
      <c r="D13" s="99"/>
      <c r="F13" s="95"/>
      <c r="G13" s="98"/>
      <c r="H13" s="99"/>
    </row>
    <row r="14" spans="2:7" ht="13.5">
      <c r="B14" s="95"/>
      <c r="C14" s="444"/>
      <c r="D14" s="449" t="s">
        <v>0</v>
      </c>
      <c r="E14" s="442"/>
      <c r="F14" s="442" t="s">
        <v>0</v>
      </c>
      <c r="G14" s="443"/>
    </row>
    <row r="15" spans="2:7" ht="14.25" thickBot="1">
      <c r="B15" s="95"/>
      <c r="C15" s="445"/>
      <c r="D15" s="450" t="s">
        <v>195</v>
      </c>
      <c r="E15" s="440"/>
      <c r="F15" s="440" t="s">
        <v>196</v>
      </c>
      <c r="G15" s="441"/>
    </row>
    <row r="16" spans="2:7" ht="14.25" thickBot="1">
      <c r="B16" s="447" t="s">
        <v>189</v>
      </c>
      <c r="C16" s="446"/>
      <c r="D16" s="106" t="s">
        <v>191</v>
      </c>
      <c r="E16" s="107" t="s">
        <v>192</v>
      </c>
      <c r="F16" s="100" t="s">
        <v>191</v>
      </c>
      <c r="G16" s="108" t="s">
        <v>192</v>
      </c>
    </row>
    <row r="17" spans="2:7" ht="14.25" thickBot="1">
      <c r="B17" s="448"/>
      <c r="C17" s="109" t="s">
        <v>209</v>
      </c>
      <c r="D17" s="110" t="e">
        <f>(950/B18)^(0.5)/60</f>
        <v>#DIV/0!</v>
      </c>
      <c r="E17" s="104" t="e">
        <f>(950/B18)^(0.5)</f>
        <v>#DIV/0!</v>
      </c>
      <c r="F17" s="111" t="e">
        <f>(1900/B18)^(0.5)/60</f>
        <v>#DIV/0!</v>
      </c>
      <c r="G17" s="104" t="e">
        <f>(1900/B18)^(0.5)</f>
        <v>#DIV/0!</v>
      </c>
    </row>
    <row r="18" spans="2:7" ht="15" thickBot="1" thickTop="1">
      <c r="B18" s="343">
        <f>B9</f>
        <v>0</v>
      </c>
      <c r="C18" s="112" t="s">
        <v>211</v>
      </c>
      <c r="D18" s="113" t="s">
        <v>209</v>
      </c>
      <c r="E18" s="114" t="s">
        <v>322</v>
      </c>
      <c r="F18" s="115" t="s">
        <v>210</v>
      </c>
      <c r="G18" s="116" t="s">
        <v>323</v>
      </c>
    </row>
    <row r="19" spans="2:7" ht="14.25" thickTop="1">
      <c r="B19" s="117"/>
      <c r="C19" s="95"/>
      <c r="D19" s="98"/>
      <c r="E19" s="99"/>
      <c r="F19" s="98"/>
      <c r="G19" s="99"/>
    </row>
    <row r="20" spans="2:7" ht="13.5">
      <c r="B20" s="117"/>
      <c r="C20" s="95"/>
      <c r="D20" s="98"/>
      <c r="E20" s="99"/>
      <c r="F20" s="98"/>
      <c r="G20" s="99"/>
    </row>
    <row r="21" spans="2:7" ht="13.5">
      <c r="B21" s="117"/>
      <c r="C21" s="95"/>
      <c r="D21" s="98"/>
      <c r="E21" s="99"/>
      <c r="F21" s="98"/>
      <c r="G21" s="99"/>
    </row>
    <row r="22" spans="1:7" ht="13.5">
      <c r="A22" s="97" t="s">
        <v>212</v>
      </c>
      <c r="B22" s="117"/>
      <c r="C22" s="95"/>
      <c r="D22" s="98"/>
      <c r="E22" s="99"/>
      <c r="F22" s="98"/>
      <c r="G22" s="99"/>
    </row>
    <row r="23" spans="2:7" ht="14.25" thickBot="1">
      <c r="B23" s="117"/>
      <c r="C23" s="95"/>
      <c r="D23" s="98"/>
      <c r="E23" s="99"/>
      <c r="F23" s="98"/>
      <c r="G23" s="99"/>
    </row>
    <row r="24" spans="2:7" ht="14.25" thickBot="1">
      <c r="B24" s="117" t="s">
        <v>189</v>
      </c>
      <c r="C24" s="95"/>
      <c r="D24" s="98"/>
      <c r="E24" s="118">
        <f>B9</f>
        <v>0</v>
      </c>
      <c r="F24" s="119"/>
      <c r="G24" s="120" t="s">
        <v>0</v>
      </c>
    </row>
    <row r="25" spans="2:8" ht="14.25" thickBot="1">
      <c r="B25" s="117" t="s">
        <v>213</v>
      </c>
      <c r="C25" s="95"/>
      <c r="D25" s="98"/>
      <c r="E25" s="121">
        <v>1.8</v>
      </c>
      <c r="F25" s="119"/>
      <c r="G25" s="104" t="e">
        <f>(2.5*E27/0.08/E24^(1/3)*((1/(1.8^(2/3)))-(1/(E26^(2/3)))))^(3/5)</f>
        <v>#DIV/0!</v>
      </c>
      <c r="H25" s="105" t="s">
        <v>325</v>
      </c>
    </row>
    <row r="26" spans="2:7" ht="14.25" thickBot="1">
      <c r="B26" s="117" t="s">
        <v>208</v>
      </c>
      <c r="C26" s="95"/>
      <c r="D26" s="98"/>
      <c r="E26" s="122">
        <f>'入力'!C5</f>
        <v>0</v>
      </c>
      <c r="F26" s="119"/>
      <c r="G26" s="120"/>
    </row>
    <row r="27" spans="2:7" ht="14.25" thickBot="1">
      <c r="B27" s="117" t="s">
        <v>214</v>
      </c>
      <c r="C27" s="95"/>
      <c r="D27" s="98"/>
      <c r="E27" s="123">
        <f>'入力'!C6</f>
        <v>0</v>
      </c>
      <c r="F27" s="119"/>
      <c r="G27" s="120"/>
    </row>
    <row r="28" spans="2:7" ht="13.5">
      <c r="B28" s="117"/>
      <c r="C28" s="95"/>
      <c r="D28" s="98"/>
      <c r="E28" s="99"/>
      <c r="F28" s="98"/>
      <c r="G28" s="99"/>
    </row>
    <row r="29" spans="2:7" ht="13.5">
      <c r="B29" s="117"/>
      <c r="C29" s="95"/>
      <c r="D29" s="98"/>
      <c r="E29" s="99"/>
      <c r="F29" s="98"/>
      <c r="G29" s="99"/>
    </row>
    <row r="30" spans="2:7" ht="13.5">
      <c r="B30" s="117"/>
      <c r="C30" s="95"/>
      <c r="D30" s="98"/>
      <c r="E30" s="99"/>
      <c r="F30" s="98"/>
      <c r="G30" s="99"/>
    </row>
    <row r="31" spans="2:7" ht="13.5">
      <c r="B31" s="117"/>
      <c r="C31" s="95"/>
      <c r="D31" s="98"/>
      <c r="E31" s="99"/>
      <c r="F31" s="98"/>
      <c r="G31" s="99"/>
    </row>
    <row r="32" spans="2:7" ht="13.5">
      <c r="B32" s="95"/>
      <c r="C32" s="95"/>
      <c r="D32" s="98"/>
      <c r="E32" s="99"/>
      <c r="F32" s="98"/>
      <c r="G32" s="99"/>
    </row>
    <row r="41" ht="12.75" customHeight="1"/>
    <row r="42" ht="12.75" customHeight="1"/>
  </sheetData>
  <sheetProtection sheet="1" objects="1" scenarios="1"/>
  <mergeCells count="9">
    <mergeCell ref="F15:G15"/>
    <mergeCell ref="F14:G14"/>
    <mergeCell ref="C14:C16"/>
    <mergeCell ref="B7:B8"/>
    <mergeCell ref="D14:E14"/>
    <mergeCell ref="D15:E15"/>
    <mergeCell ref="B16:B17"/>
    <mergeCell ref="C7:C8"/>
    <mergeCell ref="D7:E7"/>
  </mergeCells>
  <dataValidations count="1">
    <dataValidation operator="equal" allowBlank="1" showInputMessage="1" showErrorMessage="1" sqref="B18:B31 B9"/>
  </dataValidations>
  <printOptions/>
  <pageMargins left="0.75" right="0.75" top="1" bottom="1" header="0.512" footer="0.512"/>
  <pageSetup horizontalDpi="600" verticalDpi="600" orientation="portrait" paperSize="9" r:id="rId4"/>
  <headerFooter alignWithMargins="0">
    <oddFooter>&amp;C&amp;P</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2"/>
  <dimension ref="B1:Z344"/>
  <sheetViews>
    <sheetView showGridLines="0" showZeros="0" view="pageBreakPreview" zoomScale="75" zoomScaleSheetLayoutView="75" workbookViewId="0" topLeftCell="A16">
      <pane ySplit="11820" topLeftCell="BM337" activePane="topLeft" state="split"/>
      <selection pane="topLeft" activeCell="F29" sqref="F29"/>
      <selection pane="bottomLeft" activeCell="A1" sqref="A1"/>
    </sheetView>
  </sheetViews>
  <sheetFormatPr defaultColWidth="9.00390625" defaultRowHeight="13.5" outlineLevelCol="1"/>
  <cols>
    <col min="1" max="1" width="1.37890625" style="124" customWidth="1"/>
    <col min="2" max="7" width="9.875" style="124" customWidth="1"/>
    <col min="8" max="9" width="0.12890625" style="124" hidden="1" customWidth="1" outlineLevel="1"/>
    <col min="10" max="10" width="9.875" style="124" customWidth="1" collapsed="1"/>
    <col min="11" max="12" width="9.875" style="124" customWidth="1"/>
    <col min="13" max="13" width="1.12109375" style="124" customWidth="1"/>
    <col min="14" max="14" width="2.125" style="124" customWidth="1"/>
    <col min="15" max="15" width="33.875" style="124" customWidth="1"/>
    <col min="16" max="16" width="43.25390625" style="124" customWidth="1"/>
    <col min="17" max="17" width="7.25390625" style="124" customWidth="1"/>
    <col min="18" max="18" width="11.75390625" style="124" bestFit="1" customWidth="1"/>
    <col min="19" max="19" width="13.00390625" style="124" bestFit="1" customWidth="1"/>
    <col min="20" max="24" width="7.75390625" style="124" customWidth="1"/>
    <col min="25" max="25" width="11.375" style="124" bestFit="1" customWidth="1"/>
    <col min="26" max="16384" width="9.00390625" style="124" customWidth="1"/>
  </cols>
  <sheetData>
    <row r="1" spans="2:12" ht="25.5" customHeight="1">
      <c r="B1" s="469" t="s">
        <v>1</v>
      </c>
      <c r="C1" s="469"/>
      <c r="D1" s="469"/>
      <c r="E1" s="469"/>
      <c r="F1" s="469"/>
      <c r="G1" s="469"/>
      <c r="H1" s="469"/>
      <c r="I1" s="469"/>
      <c r="J1" s="469"/>
      <c r="K1" s="469"/>
      <c r="L1" s="469"/>
    </row>
    <row r="2" spans="18:19" ht="13.5" customHeight="1">
      <c r="R2" s="125" t="s">
        <v>2</v>
      </c>
      <c r="S2" s="125" t="s">
        <v>3</v>
      </c>
    </row>
    <row r="3" spans="2:26" ht="21" customHeight="1" thickBot="1">
      <c r="B3" s="470" t="s">
        <v>4</v>
      </c>
      <c r="C3" s="470"/>
      <c r="D3" s="470"/>
      <c r="E3" s="470"/>
      <c r="F3" s="470"/>
      <c r="G3" s="470"/>
      <c r="H3" s="471"/>
      <c r="I3" s="471"/>
      <c r="J3" s="470"/>
      <c r="K3" s="470"/>
      <c r="L3" s="470"/>
      <c r="O3" s="126" t="s">
        <v>5</v>
      </c>
      <c r="P3" s="127"/>
      <c r="Q3" s="127"/>
      <c r="R3" s="128" t="s">
        <v>84</v>
      </c>
      <c r="S3" s="129" t="s">
        <v>85</v>
      </c>
      <c r="T3" s="127"/>
      <c r="U3" s="130" t="s">
        <v>6</v>
      </c>
      <c r="V3" s="127"/>
      <c r="W3" s="127"/>
      <c r="X3" s="127"/>
      <c r="Z3" s="131"/>
    </row>
    <row r="4" spans="2:24" ht="21" customHeight="1" thickBot="1">
      <c r="B4" s="455" t="s">
        <v>86</v>
      </c>
      <c r="C4" s="456"/>
      <c r="D4" s="457"/>
      <c r="E4" s="458" t="s">
        <v>87</v>
      </c>
      <c r="F4" s="459"/>
      <c r="G4" s="460"/>
      <c r="H4" s="132"/>
      <c r="I4" s="132"/>
      <c r="J4" s="461" t="s">
        <v>88</v>
      </c>
      <c r="K4" s="462"/>
      <c r="L4" s="463"/>
      <c r="O4" s="133" t="s">
        <v>7</v>
      </c>
      <c r="P4" s="134"/>
      <c r="Q4" s="134"/>
      <c r="R4" s="135">
        <v>0.03</v>
      </c>
      <c r="S4" s="136">
        <v>300</v>
      </c>
      <c r="T4" s="137">
        <v>1</v>
      </c>
      <c r="U4" s="137" t="str">
        <f aca="true" t="shared" si="0" ref="U4:U30">"a("&amp;T4&amp;")=z"&amp;O4&amp;"z"</f>
        <v>a(1)=zA1-1-01_出火可燃物→ゴミ袋（大）z</v>
      </c>
      <c r="V4" s="137" t="str">
        <f aca="true" t="shared" si="1" ref="V4:V30">" : b("&amp;T4&amp;")="&amp;R4</f>
        <v> : b(1)=0.03</v>
      </c>
      <c r="W4" s="137" t="str">
        <f aca="true" t="shared" si="2" ref="W4:W30">" : c("&amp;T4&amp;")="&amp;S4</f>
        <v> : c(1)=300</v>
      </c>
      <c r="X4" s="130" t="str">
        <f aca="true" t="shared" si="3" ref="X4:X30">U4&amp;V4&amp;W4</f>
        <v>a(1)=zA1-1-01_出火可燃物→ゴミ袋（大）z : b(1)=0.03 : c(1)=300</v>
      </c>
    </row>
    <row r="5" spans="15:24" ht="13.5" customHeight="1">
      <c r="O5" s="133" t="s">
        <v>8</v>
      </c>
      <c r="P5" s="134"/>
      <c r="Q5" s="134"/>
      <c r="R5" s="138">
        <v>0.068</v>
      </c>
      <c r="S5" s="139">
        <v>170</v>
      </c>
      <c r="T5" s="137">
        <v>2</v>
      </c>
      <c r="U5" s="137" t="str">
        <f t="shared" si="0"/>
        <v>a(2)=zA1-1-02_出火可燃物→テレビz</v>
      </c>
      <c r="V5" s="137" t="str">
        <f t="shared" si="1"/>
        <v> : b(2)=0.068</v>
      </c>
      <c r="W5" s="137" t="str">
        <f t="shared" si="2"/>
        <v> : c(2)=170</v>
      </c>
      <c r="X5" s="130" t="str">
        <f t="shared" si="3"/>
        <v>a(2)=zA1-1-02_出火可燃物→テレビz : b(2)=0.068 : c(2)=170</v>
      </c>
    </row>
    <row r="6" spans="2:24" ht="36" customHeight="1" thickBot="1">
      <c r="B6" s="478" t="s">
        <v>89</v>
      </c>
      <c r="C6" s="479"/>
      <c r="D6" s="479"/>
      <c r="E6" s="479"/>
      <c r="F6" s="479"/>
      <c r="G6" s="479"/>
      <c r="H6" s="479"/>
      <c r="I6" s="479"/>
      <c r="J6" s="479"/>
      <c r="K6" s="479"/>
      <c r="L6" s="479"/>
      <c r="O6" s="133" t="s">
        <v>90</v>
      </c>
      <c r="P6" s="134"/>
      <c r="Q6" s="134"/>
      <c r="R6" s="138">
        <v>0.0003</v>
      </c>
      <c r="S6" s="139">
        <v>300</v>
      </c>
      <c r="T6" s="137">
        <v>3</v>
      </c>
      <c r="U6" s="137" t="str">
        <f t="shared" si="0"/>
        <v>a(3)=zA1-1-03_出火可燃物→食器洗浄機z</v>
      </c>
      <c r="V6" s="137" t="str">
        <f t="shared" si="1"/>
        <v> : b(3)=0.0003</v>
      </c>
      <c r="W6" s="137" t="str">
        <f t="shared" si="2"/>
        <v> : c(3)=300</v>
      </c>
      <c r="X6" s="130" t="str">
        <f t="shared" si="3"/>
        <v>a(3)=zA1-1-03_出火可燃物→食器洗浄機z : b(3)=0.0003 : c(3)=300</v>
      </c>
    </row>
    <row r="7" spans="2:24" ht="21" customHeight="1" thickBot="1">
      <c r="B7" s="475" t="s">
        <v>215</v>
      </c>
      <c r="C7" s="476"/>
      <c r="D7" s="476"/>
      <c r="E7" s="476"/>
      <c r="F7" s="476"/>
      <c r="G7" s="476"/>
      <c r="H7" s="476"/>
      <c r="I7" s="476"/>
      <c r="J7" s="476"/>
      <c r="K7" s="476"/>
      <c r="L7" s="477"/>
      <c r="O7" s="133" t="s">
        <v>91</v>
      </c>
      <c r="P7" s="134"/>
      <c r="Q7" s="134"/>
      <c r="R7" s="138">
        <v>0.015</v>
      </c>
      <c r="S7" s="139">
        <v>150</v>
      </c>
      <c r="T7" s="137">
        <v>4</v>
      </c>
      <c r="U7" s="137" t="str">
        <f t="shared" si="0"/>
        <v>a(4)=zA1-1-04_出火可燃物→コンピュータ梱包z</v>
      </c>
      <c r="V7" s="137" t="str">
        <f t="shared" si="1"/>
        <v> : b(4)=0.015</v>
      </c>
      <c r="W7" s="137" t="str">
        <f t="shared" si="2"/>
        <v> : c(4)=150</v>
      </c>
      <c r="X7" s="130" t="str">
        <f t="shared" si="3"/>
        <v>a(4)=zA1-1-04_出火可燃物→コンピュータ梱包z : b(4)=0.015 : c(4)=150</v>
      </c>
    </row>
    <row r="8" spans="2:24" ht="13.5" customHeight="1">
      <c r="B8" s="140"/>
      <c r="C8" s="141"/>
      <c r="D8" s="141"/>
      <c r="E8" s="141"/>
      <c r="F8" s="142"/>
      <c r="G8" s="142"/>
      <c r="H8" s="142"/>
      <c r="I8" s="142"/>
      <c r="J8" s="142"/>
      <c r="K8" s="142"/>
      <c r="L8" s="142"/>
      <c r="O8" s="133" t="s">
        <v>92</v>
      </c>
      <c r="P8" s="134"/>
      <c r="Q8" s="134"/>
      <c r="R8" s="138">
        <v>0.1225</v>
      </c>
      <c r="S8" s="139">
        <v>150</v>
      </c>
      <c r="T8" s="137">
        <v>5</v>
      </c>
      <c r="U8" s="137" t="str">
        <f t="shared" si="0"/>
        <v>a(5)=zA1-1-05_出火可燃物→カーテンz</v>
      </c>
      <c r="V8" s="137" t="str">
        <f t="shared" si="1"/>
        <v> : b(5)=0.1225</v>
      </c>
      <c r="W8" s="137" t="str">
        <f t="shared" si="2"/>
        <v> : c(5)=150</v>
      </c>
      <c r="X8" s="130" t="str">
        <f t="shared" si="3"/>
        <v>a(5)=zA1-1-05_出火可燃物→カーテンz : b(5)=0.1225 : c(5)=150</v>
      </c>
    </row>
    <row r="9" spans="2:24" ht="21" customHeight="1" thickBot="1">
      <c r="B9" s="143" t="s">
        <v>93</v>
      </c>
      <c r="C9" s="142"/>
      <c r="D9" s="142"/>
      <c r="E9" s="142"/>
      <c r="F9" s="142"/>
      <c r="G9" s="142"/>
      <c r="H9" s="142"/>
      <c r="I9" s="142"/>
      <c r="J9" s="142"/>
      <c r="K9" s="142"/>
      <c r="L9" s="142"/>
      <c r="O9" s="144" t="s">
        <v>94</v>
      </c>
      <c r="P9" s="145"/>
      <c r="Q9" s="145"/>
      <c r="R9" s="146">
        <v>0.015</v>
      </c>
      <c r="S9" s="147">
        <v>150</v>
      </c>
      <c r="T9" s="137">
        <v>6</v>
      </c>
      <c r="U9" s="137" t="str">
        <f t="shared" si="0"/>
        <v>a(6)=zA1-1-06_出火可燃物→マットレス（シングル・厚さ10cm）z</v>
      </c>
      <c r="V9" s="137" t="str">
        <f t="shared" si="1"/>
        <v> : b(6)=0.015</v>
      </c>
      <c r="W9" s="137" t="str">
        <f t="shared" si="2"/>
        <v> : c(6)=150</v>
      </c>
      <c r="X9" s="130" t="str">
        <f t="shared" si="3"/>
        <v>a(6)=zA1-1-06_出火可燃物→マットレス（シングル・厚さ10cm）z : b(6)=0.015 : c(6)=150</v>
      </c>
    </row>
    <row r="10" spans="2:24" ht="21" customHeight="1" thickBot="1">
      <c r="B10" s="480" t="s">
        <v>200</v>
      </c>
      <c r="C10" s="481"/>
      <c r="D10" s="481"/>
      <c r="E10" s="481"/>
      <c r="F10" s="481"/>
      <c r="G10" s="482"/>
      <c r="H10" s="148"/>
      <c r="I10" s="148"/>
      <c r="J10" s="149" t="s">
        <v>95</v>
      </c>
      <c r="K10" s="150"/>
      <c r="L10" s="140" t="s">
        <v>96</v>
      </c>
      <c r="O10" s="151" t="s">
        <v>9</v>
      </c>
      <c r="P10" s="152"/>
      <c r="Q10" s="152"/>
      <c r="R10" s="135">
        <v>0.01235</v>
      </c>
      <c r="S10" s="153">
        <v>400</v>
      </c>
      <c r="T10" s="137">
        <v>7</v>
      </c>
      <c r="U10" s="137" t="str">
        <f t="shared" si="0"/>
        <v>a(7)=zA1-1-07_出火可燃物→マットレス（シングル・厚さ40cm）z</v>
      </c>
      <c r="V10" s="137" t="str">
        <f t="shared" si="1"/>
        <v> : b(7)=0.01235</v>
      </c>
      <c r="W10" s="137" t="str">
        <f t="shared" si="2"/>
        <v> : c(7)=400</v>
      </c>
      <c r="X10" s="130" t="str">
        <f t="shared" si="3"/>
        <v>a(7)=zA1-1-07_出火可燃物→マットレス（シングル・厚さ40cm）z : b(7)=0.01235 : c(7)=400</v>
      </c>
    </row>
    <row r="11" spans="2:24" ht="13.5" customHeight="1">
      <c r="B11" s="140"/>
      <c r="C11" s="142"/>
      <c r="D11" s="142"/>
      <c r="E11" s="142"/>
      <c r="F11" s="142"/>
      <c r="G11" s="154"/>
      <c r="H11" s="154"/>
      <c r="I11" s="154"/>
      <c r="J11" s="155" t="s">
        <v>10</v>
      </c>
      <c r="K11" s="155" t="e">
        <f>af(B7)</f>
        <v>#NAME?</v>
      </c>
      <c r="L11" s="156" t="s">
        <v>97</v>
      </c>
      <c r="O11" s="144" t="s">
        <v>11</v>
      </c>
      <c r="P11" s="145"/>
      <c r="Q11" s="145"/>
      <c r="R11" s="146">
        <v>0.83334</v>
      </c>
      <c r="S11" s="147">
        <v>750</v>
      </c>
      <c r="T11" s="137">
        <v>8</v>
      </c>
      <c r="U11" s="137" t="str">
        <f t="shared" si="0"/>
        <v>a(8)=zA1-1-08_出火可燃物→クリスマスツリー（直径1～1.5m、高さ1.2～2m）z</v>
      </c>
      <c r="V11" s="137" t="str">
        <f t="shared" si="1"/>
        <v> : b(8)=0.83334</v>
      </c>
      <c r="W11" s="137" t="str">
        <f t="shared" si="2"/>
        <v> : c(8)=750</v>
      </c>
      <c r="X11" s="130" t="str">
        <f t="shared" si="3"/>
        <v>a(8)=zA1-1-08_出火可燃物→クリスマスツリー（直径1～1.5m、高さ1.2～2m）z : b(8)=0.83334 : c(8)=750</v>
      </c>
    </row>
    <row r="12" spans="2:24" ht="21" customHeight="1" thickBot="1">
      <c r="B12" s="143" t="s">
        <v>98</v>
      </c>
      <c r="C12" s="142"/>
      <c r="D12" s="142"/>
      <c r="E12" s="142"/>
      <c r="F12" s="142"/>
      <c r="G12" s="142"/>
      <c r="H12" s="142"/>
      <c r="I12" s="142"/>
      <c r="J12" s="142"/>
      <c r="K12" s="142"/>
      <c r="L12" s="142"/>
      <c r="O12" s="157" t="s">
        <v>99</v>
      </c>
      <c r="P12" s="158"/>
      <c r="Q12" s="158"/>
      <c r="R12" s="159">
        <v>0.9375</v>
      </c>
      <c r="S12" s="160">
        <v>1500</v>
      </c>
      <c r="T12" s="137">
        <v>9</v>
      </c>
      <c r="U12" s="137" t="str">
        <f t="shared" si="0"/>
        <v>a(9)=zA1-1-09_出火可燃物→クリスマスツリー（直径1～1.5m、高さ2～2.7m）z</v>
      </c>
      <c r="V12" s="137" t="str">
        <f t="shared" si="1"/>
        <v> : b(9)=0.9375</v>
      </c>
      <c r="W12" s="137" t="str">
        <f t="shared" si="2"/>
        <v> : c(9)=1500</v>
      </c>
      <c r="X12" s="130" t="str">
        <f t="shared" si="3"/>
        <v>a(9)=zA1-1-09_出火可燃物→クリスマスツリー（直径1～1.5m、高さ2～2.7m）z : b(9)=0.9375 : c(9)=1500</v>
      </c>
    </row>
    <row r="13" spans="2:24" ht="21" customHeight="1" thickBot="1">
      <c r="B13" s="480" t="s">
        <v>12</v>
      </c>
      <c r="C13" s="481"/>
      <c r="D13" s="481"/>
      <c r="E13" s="481"/>
      <c r="F13" s="481"/>
      <c r="G13" s="482"/>
      <c r="H13" s="161"/>
      <c r="I13" s="161"/>
      <c r="J13" s="162" t="s">
        <v>100</v>
      </c>
      <c r="K13" s="163"/>
      <c r="L13" s="140" t="s">
        <v>101</v>
      </c>
      <c r="O13" s="151" t="s">
        <v>102</v>
      </c>
      <c r="P13" s="152"/>
      <c r="Q13" s="152"/>
      <c r="R13" s="135">
        <v>1.875</v>
      </c>
      <c r="S13" s="153">
        <v>3000</v>
      </c>
      <c r="T13" s="137">
        <v>10</v>
      </c>
      <c r="U13" s="137" t="str">
        <f t="shared" si="0"/>
        <v>a(10)=zA1-1-10_出火可燃物→クリスマスツリー（直径1.5～1.7m、高さ2.3～3.1m）z</v>
      </c>
      <c r="V13" s="137" t="str">
        <f t="shared" si="1"/>
        <v> : b(10)=1.875</v>
      </c>
      <c r="W13" s="137" t="str">
        <f t="shared" si="2"/>
        <v> : c(10)=3000</v>
      </c>
      <c r="X13" s="130" t="str">
        <f t="shared" si="3"/>
        <v>a(10)=zA1-1-10_出火可燃物→クリスマスツリー（直径1.5～1.7m、高さ2.3～3.1m）z : b(10)=1.875 : c(10)=3000</v>
      </c>
    </row>
    <row r="14" spans="2:24" ht="13.5" customHeight="1">
      <c r="B14" s="161"/>
      <c r="C14" s="161"/>
      <c r="D14" s="161"/>
      <c r="E14" s="161"/>
      <c r="F14" s="161"/>
      <c r="G14" s="161"/>
      <c r="H14" s="161"/>
      <c r="I14" s="161"/>
      <c r="J14" s="155" t="s">
        <v>10</v>
      </c>
      <c r="K14" s="164" t="e">
        <f>Qmax(B7)</f>
        <v>#NAME?</v>
      </c>
      <c r="L14" s="156" t="s">
        <v>103</v>
      </c>
      <c r="O14" s="133" t="s">
        <v>13</v>
      </c>
      <c r="P14" s="134"/>
      <c r="Q14" s="134"/>
      <c r="R14" s="138">
        <v>0.20834</v>
      </c>
      <c r="S14" s="139">
        <v>3000</v>
      </c>
      <c r="T14" s="137">
        <v>11</v>
      </c>
      <c r="U14" s="137" t="str">
        <f t="shared" si="0"/>
        <v>a(11)=zA1-1-11_出火可燃物→洋服ダンス（服入、122×62×178cm）z</v>
      </c>
      <c r="V14" s="137" t="str">
        <f t="shared" si="1"/>
        <v> : b(11)=0.20834</v>
      </c>
      <c r="W14" s="137" t="str">
        <f t="shared" si="2"/>
        <v> : c(11)=3000</v>
      </c>
      <c r="X14" s="130" t="str">
        <f t="shared" si="3"/>
        <v>a(11)=zA1-1-11_出火可燃物→洋服ダンス（服入、122×62×178cm）z : b(11)=0.20834 : c(11)=3000</v>
      </c>
    </row>
    <row r="15" spans="2:24" ht="36" customHeight="1" thickBot="1">
      <c r="B15" s="472" t="s">
        <v>104</v>
      </c>
      <c r="C15" s="473"/>
      <c r="D15" s="473"/>
      <c r="E15" s="473"/>
      <c r="F15" s="473"/>
      <c r="G15" s="473"/>
      <c r="H15" s="473"/>
      <c r="I15" s="473"/>
      <c r="J15" s="473"/>
      <c r="K15" s="473"/>
      <c r="L15" s="473"/>
      <c r="O15" s="133" t="s">
        <v>105</v>
      </c>
      <c r="P15" s="134"/>
      <c r="Q15" s="134"/>
      <c r="R15" s="138">
        <v>0.00889</v>
      </c>
      <c r="S15" s="139">
        <v>800</v>
      </c>
      <c r="T15" s="137">
        <v>12</v>
      </c>
      <c r="U15" s="137" t="str">
        <f t="shared" si="0"/>
        <v>a(12)=zA1-1-12_出火可燃物→冷蔵庫（59×60×185cm）z</v>
      </c>
      <c r="V15" s="137" t="str">
        <f t="shared" si="1"/>
        <v> : b(12)=0.00889</v>
      </c>
      <c r="W15" s="137" t="str">
        <f t="shared" si="2"/>
        <v> : c(12)=800</v>
      </c>
      <c r="X15" s="130" t="str">
        <f t="shared" si="3"/>
        <v>a(12)=zA1-1-12_出火可燃物→冷蔵庫（59×60×185cm）z : b(12)=0.00889 : c(12)=800</v>
      </c>
    </row>
    <row r="16" spans="2:24" ht="21" customHeight="1" thickBot="1">
      <c r="B16" s="475" t="str">
        <f>IF('入力'!C16="熱",'入力'!C17,'入力'!H23)</f>
        <v>定温式スポット型感知器（一種）</v>
      </c>
      <c r="C16" s="476"/>
      <c r="D16" s="476"/>
      <c r="E16" s="476"/>
      <c r="F16" s="476"/>
      <c r="G16" s="476"/>
      <c r="H16" s="476"/>
      <c r="I16" s="476"/>
      <c r="J16" s="476"/>
      <c r="K16" s="476"/>
      <c r="L16" s="477"/>
      <c r="O16" s="133" t="s">
        <v>14</v>
      </c>
      <c r="P16" s="134"/>
      <c r="Q16" s="134"/>
      <c r="R16" s="138">
        <v>0.03556</v>
      </c>
      <c r="S16" s="139">
        <v>800</v>
      </c>
      <c r="T16" s="137">
        <v>13</v>
      </c>
      <c r="U16" s="137" t="str">
        <f t="shared" si="0"/>
        <v>a(13)=zA1-1-13_出火可燃物→集積書架z</v>
      </c>
      <c r="V16" s="137" t="str">
        <f t="shared" si="1"/>
        <v> : b(13)=0.03556</v>
      </c>
      <c r="W16" s="137" t="str">
        <f t="shared" si="2"/>
        <v> : c(13)=800</v>
      </c>
      <c r="X16" s="130" t="str">
        <f t="shared" si="3"/>
        <v>a(13)=zA1-1-13_出火可燃物→集積書架z : b(13)=0.03556 : c(13)=800</v>
      </c>
    </row>
    <row r="17" spans="2:24" ht="21" customHeight="1" thickBot="1">
      <c r="B17" s="475" t="s">
        <v>77</v>
      </c>
      <c r="C17" s="476"/>
      <c r="D17" s="476"/>
      <c r="E17" s="476"/>
      <c r="F17" s="476"/>
      <c r="G17" s="476"/>
      <c r="H17" s="476"/>
      <c r="I17" s="476"/>
      <c r="J17" s="476"/>
      <c r="K17" s="476"/>
      <c r="L17" s="477"/>
      <c r="O17" s="144" t="s">
        <v>15</v>
      </c>
      <c r="P17" s="145"/>
      <c r="Q17" s="145"/>
      <c r="R17" s="146">
        <v>0.0025</v>
      </c>
      <c r="S17" s="147">
        <v>100</v>
      </c>
      <c r="T17" s="137">
        <v>14</v>
      </c>
      <c r="U17" s="137" t="str">
        <f t="shared" si="0"/>
        <v>a(14)=zA1-1-14_出火可燃物→簡易な椅子z</v>
      </c>
      <c r="V17" s="137" t="str">
        <f t="shared" si="1"/>
        <v> : b(14)=0.0025</v>
      </c>
      <c r="W17" s="137" t="str">
        <f t="shared" si="2"/>
        <v> : c(14)=100</v>
      </c>
      <c r="X17" s="130" t="str">
        <f t="shared" si="3"/>
        <v>a(14)=zA1-1-14_出火可燃物→簡易な椅子z : b(14)=0.0025 : c(14)=100</v>
      </c>
    </row>
    <row r="18" spans="2:24" ht="13.5" customHeight="1" thickBot="1">
      <c r="B18" s="165"/>
      <c r="C18" s="165"/>
      <c r="D18" s="165"/>
      <c r="E18" s="165"/>
      <c r="F18" s="165"/>
      <c r="G18" s="165"/>
      <c r="H18" s="166"/>
      <c r="I18" s="166"/>
      <c r="O18" s="157" t="s">
        <v>16</v>
      </c>
      <c r="P18" s="158"/>
      <c r="Q18" s="158"/>
      <c r="R18" s="159">
        <v>0.008</v>
      </c>
      <c r="S18" s="160">
        <v>500</v>
      </c>
      <c r="T18" s="137">
        <v>15</v>
      </c>
      <c r="U18" s="137" t="str">
        <f t="shared" si="0"/>
        <v>a(15)=zA1-1-15_出火可燃物→椅子z</v>
      </c>
      <c r="V18" s="137" t="str">
        <f t="shared" si="1"/>
        <v> : b(15)=0.008</v>
      </c>
      <c r="W18" s="137" t="str">
        <f t="shared" si="2"/>
        <v> : c(15)=500</v>
      </c>
      <c r="X18" s="130" t="str">
        <f t="shared" si="3"/>
        <v>a(15)=zA1-1-15_出火可燃物→椅子z : b(15)=0.008 : c(15)=500</v>
      </c>
    </row>
    <row r="19" spans="2:24" ht="21" customHeight="1" thickBot="1">
      <c r="B19" s="167" t="s">
        <v>106</v>
      </c>
      <c r="C19" s="150"/>
      <c r="D19" s="168" t="s">
        <v>17</v>
      </c>
      <c r="E19" s="167" t="s">
        <v>107</v>
      </c>
      <c r="F19" s="150"/>
      <c r="G19" s="168" t="s">
        <v>108</v>
      </c>
      <c r="H19" s="169"/>
      <c r="I19" s="169"/>
      <c r="J19" s="167" t="s">
        <v>109</v>
      </c>
      <c r="K19" s="150"/>
      <c r="L19" s="168" t="s">
        <v>18</v>
      </c>
      <c r="O19" s="157" t="s">
        <v>19</v>
      </c>
      <c r="P19" s="158"/>
      <c r="Q19" s="158"/>
      <c r="R19" s="159">
        <v>0.08</v>
      </c>
      <c r="S19" s="160">
        <v>800</v>
      </c>
      <c r="T19" s="137">
        <v>16</v>
      </c>
      <c r="U19" s="137" t="str">
        <f t="shared" si="0"/>
        <v>a(16)=zA1-1-16_出火可燃物→椅子二脚z</v>
      </c>
      <c r="V19" s="137" t="str">
        <f t="shared" si="1"/>
        <v> : b(16)=0.08</v>
      </c>
      <c r="W19" s="137" t="str">
        <f t="shared" si="2"/>
        <v> : c(16)=800</v>
      </c>
      <c r="X19" s="130" t="str">
        <f t="shared" si="3"/>
        <v>a(16)=zA1-1-16_出火可燃物→椅子二脚z : b(16)=0.08 : c(16)=800</v>
      </c>
    </row>
    <row r="20" spans="2:24" ht="15" customHeight="1">
      <c r="B20" s="155" t="s">
        <v>10</v>
      </c>
      <c r="C20" s="170">
        <f>IF(B16=O43,60,IF(B16=O44,70,IF(B16=O45,D26+15,IF(B16=O46,D26+22.5,IF(B16=O47,72,IF(B16=O48,72,"未選択"))))))</f>
        <v>70</v>
      </c>
      <c r="D20" s="171" t="s">
        <v>110</v>
      </c>
      <c r="E20" s="155" t="s">
        <v>10</v>
      </c>
      <c r="F20" s="170">
        <f>IF(B16=O43,15,IF(B16=O44,30,IF(B16=O45,15,IF(B16=O46,15,IF(B16=O47,40,IF(B16=O48,100,"未選択"))))))</f>
        <v>30</v>
      </c>
      <c r="G20" s="171" t="s">
        <v>111</v>
      </c>
      <c r="H20" s="172"/>
      <c r="I20" s="172"/>
      <c r="J20" s="155" t="s">
        <v>10</v>
      </c>
      <c r="K20" s="170">
        <f>IF(B16=O43,0,IF(B16=O44,0,IF(B16=O45,0,IF(B16=O46,0,IF(B16=O47,0.15,IF(B16=O48,0.3,"未選択"))))))</f>
        <v>0</v>
      </c>
      <c r="L20" s="171" t="s">
        <v>112</v>
      </c>
      <c r="M20" s="173"/>
      <c r="O20" s="151" t="s">
        <v>20</v>
      </c>
      <c r="P20" s="152"/>
      <c r="Q20" s="152"/>
      <c r="R20" s="135">
        <v>0.01042</v>
      </c>
      <c r="S20" s="153">
        <v>600</v>
      </c>
      <c r="T20" s="137">
        <v>17</v>
      </c>
      <c r="U20" s="137" t="str">
        <f t="shared" si="0"/>
        <v>a(17)=zA1-1-17_出火可燃物→スタッキングチェアー（５つ重ね）z</v>
      </c>
      <c r="V20" s="137" t="str">
        <f t="shared" si="1"/>
        <v> : b(17)=0.01042</v>
      </c>
      <c r="W20" s="137" t="str">
        <f t="shared" si="2"/>
        <v> : c(17)=600</v>
      </c>
      <c r="X20" s="130" t="str">
        <f t="shared" si="3"/>
        <v>a(17)=zA1-1-17_出火可燃物→スタッキングチェアー（５つ重ね）z : b(17)=0.01042 : c(17)=600</v>
      </c>
    </row>
    <row r="21" spans="2:24" ht="13.5" customHeight="1" thickBot="1">
      <c r="B21" s="174"/>
      <c r="C21" s="175"/>
      <c r="D21" s="176"/>
      <c r="E21" s="174"/>
      <c r="F21" s="175"/>
      <c r="G21" s="176"/>
      <c r="H21" s="172"/>
      <c r="I21" s="172"/>
      <c r="J21" s="174"/>
      <c r="K21" s="175"/>
      <c r="L21" s="176"/>
      <c r="O21" s="133" t="s">
        <v>21</v>
      </c>
      <c r="P21" s="134"/>
      <c r="Q21" s="134"/>
      <c r="R21" s="138">
        <v>0.00695</v>
      </c>
      <c r="S21" s="139">
        <v>100</v>
      </c>
      <c r="T21" s="137">
        <v>18</v>
      </c>
      <c r="U21" s="137" t="str">
        <f t="shared" si="0"/>
        <v>a(18)=zA1-1-18_出火可燃物→座椅子z</v>
      </c>
      <c r="V21" s="137" t="str">
        <f t="shared" si="1"/>
        <v> : b(18)=0.00695</v>
      </c>
      <c r="W21" s="137" t="str">
        <f t="shared" si="2"/>
        <v> : c(18)=100</v>
      </c>
      <c r="X21" s="130" t="str">
        <f t="shared" si="3"/>
        <v>a(18)=zA1-1-18_出火可燃物→座椅子z : b(18)=0.00695 : c(18)=100</v>
      </c>
    </row>
    <row r="22" spans="2:24" ht="21" customHeight="1" thickBot="1" thickTop="1">
      <c r="B22" s="466" t="str">
        <f>"メニュー選択結果："&amp;IF(AND(OR(B7=O4,B7=O5,B7=O6,B7=O7,B7=O8,B7=O9,B7=O10,B7=O11,B7=O12,B7=O13,B7=O14,B7=O15,B7=O16,B7=O17,B7=O18,B7=O19,B7=O20,B7=O21,B7=O22,B7=O23,B7=O24),OR(B10=O33,B10=O35),OR(B13=O38,B13=O39,B13=O40)),"メニュー選択は適切",IF(AND(OR(B7=O25,B7=O26,B7=O27,B7=O28,B7=O29,B7=O30),OR(B10=O34,B10=O35),OR(B13=O39,B13=O40)),"メニュー選択は適切","Q1～３の組合せが不適切"))</f>
        <v>メニュー選択結果：メニュー選択は適切</v>
      </c>
      <c r="C22" s="467"/>
      <c r="D22" s="467"/>
      <c r="E22" s="467"/>
      <c r="F22" s="467"/>
      <c r="G22" s="468"/>
      <c r="H22" s="172"/>
      <c r="I22" s="172"/>
      <c r="J22" s="177"/>
      <c r="K22" s="175"/>
      <c r="L22" s="176"/>
      <c r="O22" s="144" t="s">
        <v>22</v>
      </c>
      <c r="P22" s="145"/>
      <c r="Q22" s="145"/>
      <c r="R22" s="146">
        <v>0.1</v>
      </c>
      <c r="S22" s="147">
        <v>1000</v>
      </c>
      <c r="T22" s="137">
        <v>19</v>
      </c>
      <c r="U22" s="137" t="str">
        <f t="shared" si="0"/>
        <v>a(19)=zA1-1-19_出火可燃物→ソファー（一人掛け）z</v>
      </c>
      <c r="V22" s="137" t="str">
        <f t="shared" si="1"/>
        <v> : b(19)=0.1</v>
      </c>
      <c r="W22" s="137" t="str">
        <f t="shared" si="2"/>
        <v> : c(19)=1000</v>
      </c>
      <c r="X22" s="130" t="str">
        <f t="shared" si="3"/>
        <v>a(19)=zA1-1-19_出火可燃物→ソファー（一人掛け）z : b(19)=0.1 : c(19)=1000</v>
      </c>
    </row>
    <row r="23" spans="2:24" ht="13.5" customHeight="1" thickBot="1" thickTop="1">
      <c r="B23" s="174"/>
      <c r="C23" s="175"/>
      <c r="D23" s="176"/>
      <c r="E23" s="174"/>
      <c r="F23" s="175"/>
      <c r="G23" s="176"/>
      <c r="H23" s="172"/>
      <c r="I23" s="172"/>
      <c r="J23" s="174"/>
      <c r="K23" s="175"/>
      <c r="L23" s="176"/>
      <c r="O23" s="157" t="s">
        <v>23</v>
      </c>
      <c r="P23" s="158"/>
      <c r="Q23" s="158"/>
      <c r="R23" s="159">
        <v>0.06667</v>
      </c>
      <c r="S23" s="160">
        <v>1500</v>
      </c>
      <c r="T23" s="137">
        <v>20</v>
      </c>
      <c r="U23" s="137" t="str">
        <f t="shared" si="0"/>
        <v>a(20)=zA1-1-20_出火可燃物→ソファー（二人掛け）z</v>
      </c>
      <c r="V23" s="137" t="str">
        <f t="shared" si="1"/>
        <v> : b(20)=0.06667</v>
      </c>
      <c r="W23" s="137" t="str">
        <f t="shared" si="2"/>
        <v> : c(20)=1500</v>
      </c>
      <c r="X23" s="130" t="str">
        <f t="shared" si="3"/>
        <v>a(20)=zA1-1-20_出火可燃物→ソファー（二人掛け）z : b(20)=0.06667 : c(20)=1500</v>
      </c>
    </row>
    <row r="24" spans="2:24" ht="21" customHeight="1" thickBot="1">
      <c r="B24" s="178" t="s">
        <v>24</v>
      </c>
      <c r="C24" s="179"/>
      <c r="D24" s="179"/>
      <c r="E24" s="179"/>
      <c r="F24" s="179"/>
      <c r="G24" s="179"/>
      <c r="H24" s="179"/>
      <c r="I24" s="179"/>
      <c r="J24" s="179"/>
      <c r="K24" s="179"/>
      <c r="L24" s="180"/>
      <c r="O24" s="181" t="s">
        <v>25</v>
      </c>
      <c r="P24" s="182"/>
      <c r="Q24" s="182"/>
      <c r="R24" s="183">
        <v>0.18</v>
      </c>
      <c r="S24" s="184">
        <v>1800</v>
      </c>
      <c r="T24" s="137">
        <v>21</v>
      </c>
      <c r="U24" s="137" t="str">
        <f t="shared" si="0"/>
        <v>a(21)=zA1-1-21_出火可燃物→ソファー（三人掛け）z</v>
      </c>
      <c r="V24" s="137" t="str">
        <f t="shared" si="1"/>
        <v> : b(21)=0.18</v>
      </c>
      <c r="W24" s="137" t="str">
        <f t="shared" si="2"/>
        <v> : c(21)=1800</v>
      </c>
      <c r="X24" s="130" t="str">
        <f t="shared" si="3"/>
        <v>a(21)=zA1-1-21_出火可燃物→ソファー（三人掛け）z : b(21)=0.18 : c(21)=1800</v>
      </c>
    </row>
    <row r="25" spans="2:24" ht="13.5" customHeight="1" thickBot="1" thickTop="1">
      <c r="B25" s="185"/>
      <c r="C25" s="186"/>
      <c r="D25" s="187"/>
      <c r="E25" s="186"/>
      <c r="F25" s="186"/>
      <c r="G25" s="186"/>
      <c r="H25" s="186"/>
      <c r="I25" s="186"/>
      <c r="J25" s="186"/>
      <c r="K25" s="186"/>
      <c r="L25" s="188"/>
      <c r="O25" s="151" t="s">
        <v>198</v>
      </c>
      <c r="P25" s="152"/>
      <c r="Q25" s="152"/>
      <c r="R25" s="189">
        <f>ROUNDDOWN((2.6*10^(-6))*960^(5/3),4)</f>
        <v>0.2428</v>
      </c>
      <c r="S25" s="189">
        <v>10000</v>
      </c>
      <c r="T25" s="137">
        <v>22</v>
      </c>
      <c r="U25" s="137" t="str">
        <f t="shared" si="0"/>
        <v>a(22)=z室用途→可燃物が多量に集積する空間　　　→収納室・物販店舗（書籍・家具売場）z</v>
      </c>
      <c r="V25" s="137" t="str">
        <f t="shared" si="1"/>
        <v> : b(22)=0.2428</v>
      </c>
      <c r="W25" s="137" t="str">
        <f t="shared" si="2"/>
        <v> : c(22)=10000</v>
      </c>
      <c r="X25" s="130" t="str">
        <f t="shared" si="3"/>
        <v>a(22)=z室用途→可燃物が多量に集積する空間　　　→収納室・物販店舗（書籍・家具売場）z : b(22)=0.2428 : c(22)=10000</v>
      </c>
    </row>
    <row r="26" spans="2:24" ht="21" customHeight="1" thickBot="1">
      <c r="B26" s="185"/>
      <c r="C26" s="167" t="s">
        <v>113</v>
      </c>
      <c r="D26" s="190">
        <v>25</v>
      </c>
      <c r="E26" s="132" t="s">
        <v>27</v>
      </c>
      <c r="F26" s="132" t="s">
        <v>28</v>
      </c>
      <c r="G26" s="186"/>
      <c r="H26" s="186"/>
      <c r="I26" s="186"/>
      <c r="J26" s="186"/>
      <c r="K26" s="186"/>
      <c r="L26" s="188"/>
      <c r="O26" s="133" t="s">
        <v>199</v>
      </c>
      <c r="P26" s="134"/>
      <c r="Q26" s="134"/>
      <c r="R26" s="191">
        <f>ROUNDDOWN((2.6*10^(-6))*720^(5/3),4)</f>
        <v>0.1503</v>
      </c>
      <c r="S26" s="191">
        <v>10000</v>
      </c>
      <c r="T26" s="137">
        <v>23</v>
      </c>
      <c r="U26" s="137" t="str">
        <f t="shared" si="0"/>
        <v>a(23)=z室用途→可燃物が多量に置かれる生活空間→住宅z</v>
      </c>
      <c r="V26" s="137" t="str">
        <f t="shared" si="1"/>
        <v> : b(23)=0.1503</v>
      </c>
      <c r="W26" s="137" t="str">
        <f t="shared" si="2"/>
        <v> : c(23)=10000</v>
      </c>
      <c r="X26" s="130" t="str">
        <f t="shared" si="3"/>
        <v>a(23)=z室用途→可燃物が多量に置かれる生活空間→住宅z : b(23)=0.1503 : c(23)=10000</v>
      </c>
    </row>
    <row r="27" spans="2:24" ht="21" customHeight="1" thickBot="1">
      <c r="B27" s="185"/>
      <c r="C27" s="167" t="s">
        <v>114</v>
      </c>
      <c r="D27" s="192">
        <f>'入力'!C5</f>
        <v>0</v>
      </c>
      <c r="E27" s="132" t="s">
        <v>29</v>
      </c>
      <c r="F27" s="132" t="s">
        <v>30</v>
      </c>
      <c r="G27" s="186"/>
      <c r="H27" s="186"/>
      <c r="I27" s="186"/>
      <c r="J27" s="186"/>
      <c r="K27" s="186"/>
      <c r="L27" s="188"/>
      <c r="O27" s="133" t="s">
        <v>31</v>
      </c>
      <c r="P27" s="134"/>
      <c r="Q27" s="134"/>
      <c r="R27" s="191">
        <f>ROUNDDOWN((2.6*10^(-6))*560^(5/3),4)</f>
        <v>0.0989</v>
      </c>
      <c r="S27" s="191">
        <v>10000</v>
      </c>
      <c r="T27" s="137">
        <v>24</v>
      </c>
      <c r="U27" s="137" t="str">
        <f t="shared" si="0"/>
        <v>a(24)=zA1-2-03_室用途→可燃物が多量に置かれる執務空間→事務室z</v>
      </c>
      <c r="V27" s="137" t="str">
        <f t="shared" si="1"/>
        <v> : b(24)=0.0989</v>
      </c>
      <c r="W27" s="137" t="str">
        <f t="shared" si="2"/>
        <v> : c(24)=10000</v>
      </c>
      <c r="X27" s="130" t="str">
        <f t="shared" si="3"/>
        <v>a(24)=zA1-2-03_室用途→可燃物が多量に置かれる執務空間→事務室z : b(24)=0.0989 : c(24)=10000</v>
      </c>
    </row>
    <row r="28" spans="2:24" ht="21" customHeight="1" thickBot="1">
      <c r="B28" s="185"/>
      <c r="C28" s="167" t="s">
        <v>115</v>
      </c>
      <c r="D28" s="192">
        <f>'入力'!C19</f>
        <v>0</v>
      </c>
      <c r="E28" s="132" t="s">
        <v>32</v>
      </c>
      <c r="F28" s="132" t="s">
        <v>33</v>
      </c>
      <c r="G28" s="186"/>
      <c r="H28" s="186"/>
      <c r="I28" s="186"/>
      <c r="K28" s="186"/>
      <c r="L28" s="188"/>
      <c r="O28" s="133" t="s">
        <v>34</v>
      </c>
      <c r="P28" s="134"/>
      <c r="Q28" s="134"/>
      <c r="R28" s="191">
        <f>ROUNDDOWN((2.6*10^(-6))*480^(5/3),4)</f>
        <v>0.0765</v>
      </c>
      <c r="S28" s="191">
        <v>10000</v>
      </c>
      <c r="T28" s="137">
        <v>25</v>
      </c>
      <c r="U28" s="137" t="str">
        <f t="shared" si="0"/>
        <v>a(25)=zA1-2-04_室用途→可燃物が多量に置かれる商業空間→物販店舗（書籍・家具売場以外）・飲食店舗・厨房z</v>
      </c>
      <c r="V28" s="137" t="str">
        <f t="shared" si="1"/>
        <v> : b(25)=0.0765</v>
      </c>
      <c r="W28" s="137" t="str">
        <f t="shared" si="2"/>
        <v> : c(25)=10000</v>
      </c>
      <c r="X28" s="130" t="str">
        <f t="shared" si="3"/>
        <v>a(25)=zA1-2-04_室用途→可燃物が多量に置かれる商業空間→物販店舗（書籍・家具売場以外）・飲食店舗・厨房z : b(25)=0.0765 : c(25)=10000</v>
      </c>
    </row>
    <row r="29" spans="2:24" ht="21" customHeight="1">
      <c r="B29" s="185"/>
      <c r="C29" s="149" t="s">
        <v>116</v>
      </c>
      <c r="D29" s="344">
        <f>IF('入力'!C8="個別指定",'入力'!D8,'入力'!C8)</f>
        <v>0</v>
      </c>
      <c r="E29" s="132" t="s">
        <v>117</v>
      </c>
      <c r="F29" s="132" t="s">
        <v>35</v>
      </c>
      <c r="G29" s="186"/>
      <c r="H29" s="186"/>
      <c r="I29" s="186"/>
      <c r="J29" s="186"/>
      <c r="K29" s="186"/>
      <c r="L29" s="188"/>
      <c r="O29" s="133" t="s">
        <v>36</v>
      </c>
      <c r="P29" s="134"/>
      <c r="Q29" s="134"/>
      <c r="R29" s="191">
        <f>ROUNDDOWN((2.6*10^(-6))*240^(5/3),4)</f>
        <v>0.024</v>
      </c>
      <c r="S29" s="191">
        <v>10000</v>
      </c>
      <c r="T29" s="137">
        <v>26</v>
      </c>
      <c r="U29" s="137" t="str">
        <f t="shared" si="0"/>
        <v>a(26)=zA1-2-05_室用途→簡易な生活・商業空間　　　　　　　→ホテル客室・仮眠室・社員食堂・軽飲食店舗z</v>
      </c>
      <c r="V29" s="137" t="str">
        <f t="shared" si="1"/>
        <v> : b(26)=0.024</v>
      </c>
      <c r="W29" s="137" t="str">
        <f t="shared" si="2"/>
        <v> : c(26)=10000</v>
      </c>
      <c r="X29" s="130" t="str">
        <f t="shared" si="3"/>
        <v>a(26)=zA1-2-05_室用途→簡易な生活・商業空間　　　　　　　→ホテル客室・仮眠室・社員食堂・軽飲食店舗z : b(26)=0.024 : c(26)=10000</v>
      </c>
    </row>
    <row r="30" spans="2:24" ht="21" customHeight="1">
      <c r="B30" s="185"/>
      <c r="C30" s="162" t="s">
        <v>118</v>
      </c>
      <c r="D30" s="193">
        <v>10000</v>
      </c>
      <c r="E30" s="132" t="s">
        <v>37</v>
      </c>
      <c r="F30" s="132" t="s">
        <v>38</v>
      </c>
      <c r="G30" s="186"/>
      <c r="H30" s="186"/>
      <c r="I30" s="186"/>
      <c r="J30" s="186"/>
      <c r="K30" s="186"/>
      <c r="L30" s="188"/>
      <c r="O30" s="133" t="s">
        <v>39</v>
      </c>
      <c r="P30" s="134"/>
      <c r="Q30" s="134"/>
      <c r="R30" s="191">
        <v>0.0125</v>
      </c>
      <c r="S30" s="191">
        <v>10000</v>
      </c>
      <c r="T30" s="137">
        <v>27</v>
      </c>
      <c r="U30" s="137" t="str">
        <f t="shared" si="0"/>
        <v>a(27)=zA1-2-06_室用途→簡易な執務空間　　　　　　　　　　　→役員室・会議室・ロビー・休憩室z</v>
      </c>
      <c r="V30" s="137" t="str">
        <f t="shared" si="1"/>
        <v> : b(27)=0.0125</v>
      </c>
      <c r="W30" s="137" t="str">
        <f t="shared" si="2"/>
        <v> : c(27)=10000</v>
      </c>
      <c r="X30" s="130" t="str">
        <f t="shared" si="3"/>
        <v>a(27)=zA1-2-06_室用途→簡易な執務空間　　　　　　　　　　　→役員室・会議室・ロビー・休憩室z : b(27)=0.0125 : c(27)=10000</v>
      </c>
    </row>
    <row r="31" spans="2:24" ht="13.5" customHeight="1" thickBot="1">
      <c r="B31" s="194"/>
      <c r="C31" s="195"/>
      <c r="D31" s="195"/>
      <c r="E31" s="195"/>
      <c r="F31" s="195"/>
      <c r="G31" s="195"/>
      <c r="H31" s="195"/>
      <c r="I31" s="195"/>
      <c r="J31" s="195"/>
      <c r="K31" s="195"/>
      <c r="L31" s="196"/>
      <c r="O31" s="197"/>
      <c r="P31" s="127"/>
      <c r="Q31" s="127"/>
      <c r="R31" s="198" t="s">
        <v>40</v>
      </c>
      <c r="S31" s="199" t="s">
        <v>41</v>
      </c>
      <c r="T31" s="127"/>
      <c r="U31" s="127"/>
      <c r="V31" s="127"/>
      <c r="W31" s="127"/>
      <c r="X31" s="127"/>
    </row>
    <row r="32" spans="2:24" ht="21" customHeight="1">
      <c r="B32" s="178" t="s">
        <v>42</v>
      </c>
      <c r="C32" s="179"/>
      <c r="D32" s="179"/>
      <c r="E32" s="179"/>
      <c r="F32" s="179"/>
      <c r="G32" s="179"/>
      <c r="H32" s="179"/>
      <c r="I32" s="179"/>
      <c r="J32" s="179"/>
      <c r="K32" s="179"/>
      <c r="L32" s="180"/>
      <c r="O32" s="126" t="s">
        <v>43</v>
      </c>
      <c r="P32" s="127"/>
      <c r="Q32" s="127"/>
      <c r="R32" s="199" t="s">
        <v>44</v>
      </c>
      <c r="S32" s="127"/>
      <c r="T32" s="127"/>
      <c r="U32" s="127"/>
      <c r="V32" s="127"/>
      <c r="W32" s="127"/>
      <c r="X32" s="127"/>
    </row>
    <row r="33" spans="2:24" ht="13.5" customHeight="1">
      <c r="B33" s="185"/>
      <c r="C33" s="186"/>
      <c r="D33" s="186"/>
      <c r="E33" s="186"/>
      <c r="F33" s="186"/>
      <c r="G33" s="186"/>
      <c r="H33" s="186"/>
      <c r="I33" s="186"/>
      <c r="J33" s="186"/>
      <c r="K33" s="186"/>
      <c r="L33" s="188"/>
      <c r="O33" s="200" t="s">
        <v>45</v>
      </c>
      <c r="P33" s="134"/>
      <c r="Q33" s="201"/>
      <c r="R33" s="127"/>
      <c r="S33" s="127"/>
      <c r="T33" s="127"/>
      <c r="U33" s="127"/>
      <c r="V33" s="127"/>
      <c r="W33" s="127"/>
      <c r="X33" s="127"/>
    </row>
    <row r="34" spans="2:24" ht="21" customHeight="1">
      <c r="B34" s="185"/>
      <c r="C34" s="167" t="s">
        <v>119</v>
      </c>
      <c r="D34" s="193">
        <f>IF(OR(B16=O42,B17=O50),"メニュー選択",IF(OR(B16=O43,B16=O44,B16=O45,B16=O46,B16=O47,B16=O48),C20,IF(B17=O52,C19,"Error")))</f>
        <v>70</v>
      </c>
      <c r="E34" s="186" t="s">
        <v>46</v>
      </c>
      <c r="F34" s="186" t="s">
        <v>47</v>
      </c>
      <c r="G34" s="186"/>
      <c r="H34" s="186"/>
      <c r="I34" s="186"/>
      <c r="J34" s="186"/>
      <c r="K34" s="186"/>
      <c r="L34" s="188"/>
      <c r="O34" s="200" t="s">
        <v>48</v>
      </c>
      <c r="P34" s="134"/>
      <c r="Q34" s="201"/>
      <c r="R34" s="127"/>
      <c r="S34" s="127"/>
      <c r="T34" s="127"/>
      <c r="U34" s="127"/>
      <c r="V34" s="127"/>
      <c r="W34" s="127"/>
      <c r="X34" s="127"/>
    </row>
    <row r="35" spans="2:24" ht="21" customHeight="1">
      <c r="B35" s="185"/>
      <c r="C35" s="167" t="s">
        <v>120</v>
      </c>
      <c r="D35" s="193">
        <f>IF(OR(B16=O42,B17=O50),"メニュー選択",IF(OR(B16=O43,B16=O44,B16=O45,B16=O46,B16=O47,B16=O48),F20,IF(B17=O52,F19,"Error")))</f>
        <v>30</v>
      </c>
      <c r="E35" s="186" t="s">
        <v>121</v>
      </c>
      <c r="F35" s="186" t="s">
        <v>49</v>
      </c>
      <c r="G35" s="186"/>
      <c r="H35" s="186"/>
      <c r="I35" s="186"/>
      <c r="J35" s="186"/>
      <c r="K35" s="186"/>
      <c r="L35" s="188"/>
      <c r="O35" s="200" t="s">
        <v>50</v>
      </c>
      <c r="P35" s="134"/>
      <c r="Q35" s="201"/>
      <c r="R35" s="127"/>
      <c r="S35" s="127"/>
      <c r="T35" s="127"/>
      <c r="U35" s="127"/>
      <c r="V35" s="127"/>
      <c r="W35" s="127"/>
      <c r="X35" s="127"/>
    </row>
    <row r="36" spans="2:24" ht="21" customHeight="1">
      <c r="B36" s="185"/>
      <c r="C36" s="167" t="s">
        <v>122</v>
      </c>
      <c r="D36" s="193">
        <f>IF(OR(B16=O42,B17=O50),"メニュー選択",IF(OR(B16=O43,B16=O44,B16=O45,B16=O46,B16=O47,B16=O48),K20,IF(B17=O52,K19,"Error")))</f>
        <v>0</v>
      </c>
      <c r="E36" s="186" t="s">
        <v>123</v>
      </c>
      <c r="F36" s="186" t="s">
        <v>51</v>
      </c>
      <c r="G36" s="186"/>
      <c r="H36" s="186"/>
      <c r="I36" s="186"/>
      <c r="J36" s="186"/>
      <c r="K36" s="186"/>
      <c r="L36" s="188"/>
      <c r="O36" s="197"/>
      <c r="P36" s="127"/>
      <c r="Q36" s="202"/>
      <c r="R36" s="127"/>
      <c r="S36" s="127"/>
      <c r="T36" s="127"/>
      <c r="U36" s="127"/>
      <c r="V36" s="127"/>
      <c r="W36" s="127"/>
      <c r="X36" s="127"/>
    </row>
    <row r="37" spans="2:24" ht="13.5" customHeight="1" thickBot="1">
      <c r="B37" s="194"/>
      <c r="C37" s="195"/>
      <c r="D37" s="195"/>
      <c r="E37" s="195"/>
      <c r="F37" s="195"/>
      <c r="G37" s="195"/>
      <c r="H37" s="195"/>
      <c r="I37" s="195"/>
      <c r="J37" s="195"/>
      <c r="K37" s="195"/>
      <c r="L37" s="196"/>
      <c r="O37" s="126" t="s">
        <v>52</v>
      </c>
      <c r="P37" s="127"/>
      <c r="Q37" s="202"/>
      <c r="R37" s="127"/>
      <c r="S37" s="127"/>
      <c r="T37" s="127"/>
      <c r="U37" s="127"/>
      <c r="V37" s="127"/>
      <c r="W37" s="127"/>
      <c r="X37" s="127"/>
    </row>
    <row r="38" spans="2:24" ht="21" customHeight="1">
      <c r="B38" s="178" t="s">
        <v>53</v>
      </c>
      <c r="C38" s="179"/>
      <c r="D38" s="179"/>
      <c r="E38" s="179"/>
      <c r="F38" s="179"/>
      <c r="G38" s="179"/>
      <c r="H38" s="179"/>
      <c r="I38" s="179"/>
      <c r="J38" s="179"/>
      <c r="K38" s="179"/>
      <c r="L38" s="180"/>
      <c r="O38" s="133" t="s">
        <v>54</v>
      </c>
      <c r="P38" s="134"/>
      <c r="Q38" s="201"/>
      <c r="R38" s="127"/>
      <c r="S38" s="127"/>
      <c r="T38" s="127"/>
      <c r="U38" s="127"/>
      <c r="V38" s="127"/>
      <c r="W38" s="127"/>
      <c r="X38" s="127"/>
    </row>
    <row r="39" spans="2:24" ht="13.5" customHeight="1">
      <c r="B39" s="185"/>
      <c r="C39" s="186"/>
      <c r="D39" s="186"/>
      <c r="E39" s="186"/>
      <c r="F39" s="186"/>
      <c r="G39" s="186"/>
      <c r="H39" s="186"/>
      <c r="I39" s="186"/>
      <c r="J39" s="186"/>
      <c r="K39" s="186"/>
      <c r="L39" s="188"/>
      <c r="O39" s="133" t="s">
        <v>55</v>
      </c>
      <c r="P39" s="134"/>
      <c r="Q39" s="201"/>
      <c r="R39" s="127"/>
      <c r="S39" s="127"/>
      <c r="T39" s="127"/>
      <c r="U39" s="127"/>
      <c r="V39" s="127"/>
      <c r="W39" s="127"/>
      <c r="X39" s="127"/>
    </row>
    <row r="40" spans="2:24" ht="21" customHeight="1">
      <c r="B40" s="185"/>
      <c r="C40" s="167" t="s">
        <v>124</v>
      </c>
      <c r="D40" s="203" t="e">
        <f>IF(OR(D29="メニュー選択",D30="メニュー選択",D34="メニュー選択",D35="メニュー選択",D36="メニュー選択"),"メニュー選択",IF(H344="-","不作動",MIN(H44:H344)))</f>
        <v>#DIV/0!</v>
      </c>
      <c r="E40" s="186" t="s">
        <v>56</v>
      </c>
      <c r="F40" s="186" t="s">
        <v>57</v>
      </c>
      <c r="G40" s="186"/>
      <c r="H40" s="186"/>
      <c r="I40" s="186"/>
      <c r="J40" s="464"/>
      <c r="K40" s="464"/>
      <c r="L40" s="465"/>
      <c r="O40" s="133" t="s">
        <v>58</v>
      </c>
      <c r="P40" s="134"/>
      <c r="Q40" s="201"/>
      <c r="R40" s="127"/>
      <c r="S40" s="127"/>
      <c r="T40" s="127"/>
      <c r="U40" s="127"/>
      <c r="V40" s="127"/>
      <c r="W40" s="127"/>
      <c r="X40" s="127"/>
    </row>
    <row r="41" spans="2:24" ht="13.5" customHeight="1" thickBot="1">
      <c r="B41" s="194"/>
      <c r="C41" s="195"/>
      <c r="D41" s="195"/>
      <c r="E41" s="195"/>
      <c r="F41" s="195"/>
      <c r="G41" s="195"/>
      <c r="H41" s="195"/>
      <c r="I41" s="195"/>
      <c r="J41" s="195"/>
      <c r="K41" s="195"/>
      <c r="L41" s="196"/>
      <c r="O41" s="197"/>
      <c r="P41" s="127"/>
      <c r="Q41" s="127"/>
      <c r="R41" s="127"/>
      <c r="S41" s="127"/>
      <c r="T41" s="127"/>
      <c r="U41" s="127"/>
      <c r="V41" s="127"/>
      <c r="W41" s="127"/>
      <c r="X41" s="127"/>
    </row>
    <row r="42" spans="2:24" ht="13.5" customHeight="1">
      <c r="B42" s="204"/>
      <c r="C42" s="204"/>
      <c r="D42" s="204"/>
      <c r="E42" s="204"/>
      <c r="F42" s="204"/>
      <c r="G42" s="204"/>
      <c r="H42" s="474" t="s">
        <v>59</v>
      </c>
      <c r="I42" s="474"/>
      <c r="O42" s="126" t="s">
        <v>60</v>
      </c>
      <c r="P42" s="127"/>
      <c r="Q42" s="127"/>
      <c r="R42" s="127"/>
      <c r="S42" s="127"/>
      <c r="T42" s="127"/>
      <c r="U42" s="127"/>
      <c r="V42" s="127"/>
      <c r="W42" s="127"/>
      <c r="X42" s="127"/>
    </row>
    <row r="43" spans="2:24" ht="15" customHeight="1">
      <c r="B43" s="204" t="s">
        <v>61</v>
      </c>
      <c r="C43" s="204" t="s">
        <v>62</v>
      </c>
      <c r="D43" s="204" t="s">
        <v>63</v>
      </c>
      <c r="E43" s="204" t="s">
        <v>64</v>
      </c>
      <c r="F43" s="204" t="s">
        <v>65</v>
      </c>
      <c r="G43" s="204" t="s">
        <v>66</v>
      </c>
      <c r="H43" s="204" t="s">
        <v>67</v>
      </c>
      <c r="I43" s="204" t="s">
        <v>68</v>
      </c>
      <c r="O43" s="133" t="s">
        <v>201</v>
      </c>
      <c r="P43" s="205" t="s">
        <v>69</v>
      </c>
      <c r="Q43" s="206"/>
      <c r="R43" s="127"/>
      <c r="S43" s="127"/>
      <c r="T43" s="127"/>
      <c r="U43" s="127"/>
      <c r="V43" s="127"/>
      <c r="W43" s="127"/>
      <c r="X43" s="127"/>
    </row>
    <row r="44" spans="2:24" ht="15" customHeight="1">
      <c r="B44" s="127">
        <v>0</v>
      </c>
      <c r="C44" s="127">
        <f>MIN(D$29*B44^2,D$30)</f>
        <v>0</v>
      </c>
      <c r="D44" s="207" t="e">
        <f aca="true" t="shared" si="4" ref="D44:D107">IF(D$28/D$27&lt;=0.18,16.9*C44^(2/3)/D$27^(5/3),5.38*(C44/D$28)^(2/3)/D$27)</f>
        <v>#DIV/0!</v>
      </c>
      <c r="E44" s="207" t="e">
        <f aca="true" t="shared" si="5" ref="E44:E107">D$26+D44</f>
        <v>#DIV/0!</v>
      </c>
      <c r="F44" s="208" t="e">
        <f aca="true" t="shared" si="6" ref="F44:F107">IF(D$28/D$27&lt;=0.15,0.96*(C44/D$27)^(1/3),0.195*C44^(1/3)*D$27^0.5/D$28^(5/6))</f>
        <v>#DIV/0!</v>
      </c>
      <c r="G44" s="127">
        <f>D26</f>
        <v>25</v>
      </c>
      <c r="H44" s="127" t="str">
        <f aca="true" t="shared" si="7" ref="H44:H107">IF(G44&gt;=D$34,B44,"-")</f>
        <v>-</v>
      </c>
      <c r="I44" s="209" t="str">
        <f aca="true" t="shared" si="8" ref="I44:I107">IF(G44&gt;=D$34,C44,"-")</f>
        <v>-</v>
      </c>
      <c r="O44" s="133" t="s">
        <v>202</v>
      </c>
      <c r="P44" s="205" t="s">
        <v>70</v>
      </c>
      <c r="Q44" s="206"/>
      <c r="R44" s="127"/>
      <c r="S44" s="127"/>
      <c r="T44" s="127"/>
      <c r="U44" s="127"/>
      <c r="V44" s="127"/>
      <c r="W44" s="127"/>
      <c r="X44" s="127"/>
    </row>
    <row r="45" spans="2:24" ht="13.5">
      <c r="B45" s="127">
        <v>1</v>
      </c>
      <c r="C45" s="127">
        <f aca="true" t="shared" si="9" ref="C45:C107">MIN(D$29*B45^2,D$30)</f>
        <v>0</v>
      </c>
      <c r="D45" s="207" t="e">
        <f t="shared" si="4"/>
        <v>#DIV/0!</v>
      </c>
      <c r="E45" s="207" t="e">
        <f t="shared" si="5"/>
        <v>#DIV/0!</v>
      </c>
      <c r="F45" s="208" t="e">
        <f t="shared" si="6"/>
        <v>#DIV/0!</v>
      </c>
      <c r="G45" s="127">
        <f>D26</f>
        <v>25</v>
      </c>
      <c r="H45" s="127" t="str">
        <f t="shared" si="7"/>
        <v>-</v>
      </c>
      <c r="I45" s="209" t="str">
        <f t="shared" si="8"/>
        <v>-</v>
      </c>
      <c r="O45" s="133" t="s">
        <v>203</v>
      </c>
      <c r="P45" s="205" t="s">
        <v>71</v>
      </c>
      <c r="Q45" s="206"/>
      <c r="R45" s="127"/>
      <c r="S45" s="127"/>
      <c r="T45" s="127"/>
      <c r="U45" s="127"/>
      <c r="V45" s="127"/>
      <c r="W45" s="127"/>
      <c r="X45" s="127"/>
    </row>
    <row r="46" spans="2:24" ht="13.5">
      <c r="B46" s="127">
        <v>2</v>
      </c>
      <c r="C46" s="127">
        <f t="shared" si="9"/>
        <v>0</v>
      </c>
      <c r="D46" s="207" t="e">
        <f t="shared" si="4"/>
        <v>#DIV/0!</v>
      </c>
      <c r="E46" s="207" t="e">
        <f t="shared" si="5"/>
        <v>#DIV/0!</v>
      </c>
      <c r="F46" s="208" t="e">
        <f t="shared" si="6"/>
        <v>#DIV/0!</v>
      </c>
      <c r="G46" s="207" t="e">
        <f aca="true" t="shared" si="10" ref="G46:G109">G45+F45^0.5*(E45-(1+$D$36/F45^0.5)*G45)/D$35</f>
        <v>#DIV/0!</v>
      </c>
      <c r="H46" s="127" t="e">
        <f t="shared" si="7"/>
        <v>#DIV/0!</v>
      </c>
      <c r="I46" s="209" t="e">
        <f t="shared" si="8"/>
        <v>#DIV/0!</v>
      </c>
      <c r="O46" s="133" t="s">
        <v>204</v>
      </c>
      <c r="P46" s="205" t="s">
        <v>72</v>
      </c>
      <c r="Q46" s="206"/>
      <c r="R46" s="127"/>
      <c r="S46" s="127"/>
      <c r="T46" s="127"/>
      <c r="U46" s="127"/>
      <c r="V46" s="127"/>
      <c r="W46" s="127"/>
      <c r="X46" s="127"/>
    </row>
    <row r="47" spans="2:24" ht="13.5">
      <c r="B47" s="127">
        <v>3</v>
      </c>
      <c r="C47" s="127">
        <f t="shared" si="9"/>
        <v>0</v>
      </c>
      <c r="D47" s="207" t="e">
        <f t="shared" si="4"/>
        <v>#DIV/0!</v>
      </c>
      <c r="E47" s="207" t="e">
        <f t="shared" si="5"/>
        <v>#DIV/0!</v>
      </c>
      <c r="F47" s="208" t="e">
        <f t="shared" si="6"/>
        <v>#DIV/0!</v>
      </c>
      <c r="G47" s="207" t="e">
        <f t="shared" si="10"/>
        <v>#DIV/0!</v>
      </c>
      <c r="H47" s="127" t="e">
        <f t="shared" si="7"/>
        <v>#DIV/0!</v>
      </c>
      <c r="I47" s="209" t="e">
        <f t="shared" si="8"/>
        <v>#DIV/0!</v>
      </c>
      <c r="O47" s="133" t="s">
        <v>73</v>
      </c>
      <c r="P47" s="205" t="s">
        <v>74</v>
      </c>
      <c r="Q47" s="206"/>
      <c r="R47" s="127"/>
      <c r="S47" s="127"/>
      <c r="T47" s="127"/>
      <c r="U47" s="127"/>
      <c r="V47" s="127"/>
      <c r="W47" s="127"/>
      <c r="X47" s="127"/>
    </row>
    <row r="48" spans="2:24" ht="13.5">
      <c r="B48" s="127">
        <v>4</v>
      </c>
      <c r="C48" s="127">
        <f t="shared" si="9"/>
        <v>0</v>
      </c>
      <c r="D48" s="207" t="e">
        <f t="shared" si="4"/>
        <v>#DIV/0!</v>
      </c>
      <c r="E48" s="207" t="e">
        <f t="shared" si="5"/>
        <v>#DIV/0!</v>
      </c>
      <c r="F48" s="208" t="e">
        <f t="shared" si="6"/>
        <v>#DIV/0!</v>
      </c>
      <c r="G48" s="207" t="e">
        <f t="shared" si="10"/>
        <v>#DIV/0!</v>
      </c>
      <c r="H48" s="127" t="e">
        <f t="shared" si="7"/>
        <v>#DIV/0!</v>
      </c>
      <c r="I48" s="209" t="e">
        <f t="shared" si="8"/>
        <v>#DIV/0!</v>
      </c>
      <c r="O48" s="133" t="s">
        <v>75</v>
      </c>
      <c r="P48" s="205" t="s">
        <v>125</v>
      </c>
      <c r="Q48" s="206"/>
      <c r="R48" s="127"/>
      <c r="S48" s="127"/>
      <c r="T48" s="127"/>
      <c r="U48" s="127"/>
      <c r="V48" s="127"/>
      <c r="W48" s="127"/>
      <c r="X48" s="127"/>
    </row>
    <row r="49" spans="2:24" ht="13.5">
      <c r="B49" s="127">
        <v>5</v>
      </c>
      <c r="C49" s="127">
        <f t="shared" si="9"/>
        <v>0</v>
      </c>
      <c r="D49" s="207" t="e">
        <f t="shared" si="4"/>
        <v>#DIV/0!</v>
      </c>
      <c r="E49" s="207" t="e">
        <f t="shared" si="5"/>
        <v>#DIV/0!</v>
      </c>
      <c r="F49" s="208" t="e">
        <f t="shared" si="6"/>
        <v>#DIV/0!</v>
      </c>
      <c r="G49" s="207" t="e">
        <f t="shared" si="10"/>
        <v>#DIV/0!</v>
      </c>
      <c r="H49" s="127" t="e">
        <f t="shared" si="7"/>
        <v>#DIV/0!</v>
      </c>
      <c r="I49" s="209" t="e">
        <f t="shared" si="8"/>
        <v>#DIV/0!</v>
      </c>
      <c r="O49" s="197"/>
      <c r="P49" s="197"/>
      <c r="Q49" s="127"/>
      <c r="R49" s="127"/>
      <c r="S49" s="127"/>
      <c r="T49" s="127"/>
      <c r="U49" s="127"/>
      <c r="V49" s="127"/>
      <c r="W49" s="127"/>
      <c r="X49" s="127"/>
    </row>
    <row r="50" spans="2:24" ht="13.5">
      <c r="B50" s="127">
        <v>6</v>
      </c>
      <c r="C50" s="127">
        <f t="shared" si="9"/>
        <v>0</v>
      </c>
      <c r="D50" s="207" t="e">
        <f t="shared" si="4"/>
        <v>#DIV/0!</v>
      </c>
      <c r="E50" s="207" t="e">
        <f t="shared" si="5"/>
        <v>#DIV/0!</v>
      </c>
      <c r="F50" s="208" t="e">
        <f t="shared" si="6"/>
        <v>#DIV/0!</v>
      </c>
      <c r="G50" s="207" t="e">
        <f t="shared" si="10"/>
        <v>#DIV/0!</v>
      </c>
      <c r="H50" s="127" t="e">
        <f t="shared" si="7"/>
        <v>#DIV/0!</v>
      </c>
      <c r="I50" s="209" t="e">
        <f t="shared" si="8"/>
        <v>#DIV/0!</v>
      </c>
      <c r="O50" s="210" t="s">
        <v>76</v>
      </c>
      <c r="P50" s="211"/>
      <c r="Q50" s="127"/>
      <c r="R50" s="127"/>
      <c r="S50" s="127"/>
      <c r="T50" s="127"/>
      <c r="U50" s="127"/>
      <c r="V50" s="127"/>
      <c r="W50" s="127"/>
      <c r="X50" s="127"/>
    </row>
    <row r="51" spans="2:24" ht="13.5">
      <c r="B51" s="127">
        <v>7</v>
      </c>
      <c r="C51" s="127">
        <f t="shared" si="9"/>
        <v>0</v>
      </c>
      <c r="D51" s="207" t="e">
        <f t="shared" si="4"/>
        <v>#DIV/0!</v>
      </c>
      <c r="E51" s="207" t="e">
        <f t="shared" si="5"/>
        <v>#DIV/0!</v>
      </c>
      <c r="F51" s="208" t="e">
        <f t="shared" si="6"/>
        <v>#DIV/0!</v>
      </c>
      <c r="G51" s="207" t="e">
        <f t="shared" si="10"/>
        <v>#DIV/0!</v>
      </c>
      <c r="H51" s="127" t="e">
        <f t="shared" si="7"/>
        <v>#DIV/0!</v>
      </c>
      <c r="I51" s="209" t="e">
        <f t="shared" si="8"/>
        <v>#DIV/0!</v>
      </c>
      <c r="O51" s="133" t="s">
        <v>77</v>
      </c>
      <c r="P51" s="211"/>
      <c r="Q51" s="127"/>
      <c r="R51" s="127"/>
      <c r="S51" s="127"/>
      <c r="T51" s="127"/>
      <c r="U51" s="127"/>
      <c r="V51" s="127"/>
      <c r="W51" s="127"/>
      <c r="X51" s="127"/>
    </row>
    <row r="52" spans="2:24" ht="13.5">
      <c r="B52" s="127">
        <v>8</v>
      </c>
      <c r="C52" s="127">
        <f t="shared" si="9"/>
        <v>0</v>
      </c>
      <c r="D52" s="207" t="e">
        <f t="shared" si="4"/>
        <v>#DIV/0!</v>
      </c>
      <c r="E52" s="207" t="e">
        <f t="shared" si="5"/>
        <v>#DIV/0!</v>
      </c>
      <c r="F52" s="208" t="e">
        <f t="shared" si="6"/>
        <v>#DIV/0!</v>
      </c>
      <c r="G52" s="207" t="e">
        <f t="shared" si="10"/>
        <v>#DIV/0!</v>
      </c>
      <c r="H52" s="127" t="e">
        <f t="shared" si="7"/>
        <v>#DIV/0!</v>
      </c>
      <c r="I52" s="209" t="e">
        <f t="shared" si="8"/>
        <v>#DIV/0!</v>
      </c>
      <c r="O52" s="133" t="s">
        <v>78</v>
      </c>
      <c r="P52" s="211"/>
      <c r="Q52" s="127"/>
      <c r="R52" s="127"/>
      <c r="S52" s="127"/>
      <c r="T52" s="127"/>
      <c r="U52" s="127"/>
      <c r="V52" s="127"/>
      <c r="W52" s="127"/>
      <c r="X52" s="127"/>
    </row>
    <row r="53" spans="2:15" ht="13.5">
      <c r="B53" s="127">
        <v>9</v>
      </c>
      <c r="C53" s="127">
        <f t="shared" si="9"/>
        <v>0</v>
      </c>
      <c r="D53" s="207" t="e">
        <f t="shared" si="4"/>
        <v>#DIV/0!</v>
      </c>
      <c r="E53" s="207" t="e">
        <f t="shared" si="5"/>
        <v>#DIV/0!</v>
      </c>
      <c r="F53" s="208" t="e">
        <f t="shared" si="6"/>
        <v>#DIV/0!</v>
      </c>
      <c r="G53" s="207" t="e">
        <f t="shared" si="10"/>
        <v>#DIV/0!</v>
      </c>
      <c r="H53" s="127" t="e">
        <f t="shared" si="7"/>
        <v>#DIV/0!</v>
      </c>
      <c r="I53" s="209" t="e">
        <f t="shared" si="8"/>
        <v>#DIV/0!</v>
      </c>
      <c r="O53" s="212"/>
    </row>
    <row r="54" spans="2:16" ht="13.5">
      <c r="B54" s="127">
        <v>10</v>
      </c>
      <c r="C54" s="127">
        <f t="shared" si="9"/>
        <v>0</v>
      </c>
      <c r="D54" s="207" t="e">
        <f t="shared" si="4"/>
        <v>#DIV/0!</v>
      </c>
      <c r="E54" s="207" t="e">
        <f t="shared" si="5"/>
        <v>#DIV/0!</v>
      </c>
      <c r="F54" s="208" t="e">
        <f t="shared" si="6"/>
        <v>#DIV/0!</v>
      </c>
      <c r="G54" s="207" t="e">
        <f t="shared" si="10"/>
        <v>#DIV/0!</v>
      </c>
      <c r="H54" s="127" t="e">
        <f t="shared" si="7"/>
        <v>#DIV/0!</v>
      </c>
      <c r="I54" s="209" t="e">
        <f t="shared" si="8"/>
        <v>#DIV/0!</v>
      </c>
      <c r="O54" s="200" t="s">
        <v>79</v>
      </c>
      <c r="P54" s="213"/>
    </row>
    <row r="55" spans="2:16" ht="13.5">
      <c r="B55" s="127">
        <v>11</v>
      </c>
      <c r="C55" s="127">
        <f t="shared" si="9"/>
        <v>0</v>
      </c>
      <c r="D55" s="207" t="e">
        <f t="shared" si="4"/>
        <v>#DIV/0!</v>
      </c>
      <c r="E55" s="207" t="e">
        <f t="shared" si="5"/>
        <v>#DIV/0!</v>
      </c>
      <c r="F55" s="208" t="e">
        <f t="shared" si="6"/>
        <v>#DIV/0!</v>
      </c>
      <c r="G55" s="207" t="e">
        <f t="shared" si="10"/>
        <v>#DIV/0!</v>
      </c>
      <c r="H55" s="127" t="e">
        <f t="shared" si="7"/>
        <v>#DIV/0!</v>
      </c>
      <c r="I55" s="209" t="e">
        <f t="shared" si="8"/>
        <v>#DIV/0!</v>
      </c>
      <c r="O55" s="200" t="s">
        <v>126</v>
      </c>
      <c r="P55" s="213"/>
    </row>
    <row r="56" spans="2:16" ht="13.5">
      <c r="B56" s="127">
        <v>12</v>
      </c>
      <c r="C56" s="127">
        <f t="shared" si="9"/>
        <v>0</v>
      </c>
      <c r="D56" s="207" t="e">
        <f t="shared" si="4"/>
        <v>#DIV/0!</v>
      </c>
      <c r="E56" s="207" t="e">
        <f t="shared" si="5"/>
        <v>#DIV/0!</v>
      </c>
      <c r="F56" s="208" t="e">
        <f t="shared" si="6"/>
        <v>#DIV/0!</v>
      </c>
      <c r="G56" s="207" t="e">
        <f t="shared" si="10"/>
        <v>#DIV/0!</v>
      </c>
      <c r="H56" s="127" t="e">
        <f t="shared" si="7"/>
        <v>#DIV/0!</v>
      </c>
      <c r="I56" s="209" t="e">
        <f t="shared" si="8"/>
        <v>#DIV/0!</v>
      </c>
      <c r="O56" s="200" t="s">
        <v>127</v>
      </c>
      <c r="P56" s="213"/>
    </row>
    <row r="57" spans="2:9" ht="13.5">
      <c r="B57" s="127">
        <v>13</v>
      </c>
      <c r="C57" s="127">
        <f t="shared" si="9"/>
        <v>0</v>
      </c>
      <c r="D57" s="207" t="e">
        <f t="shared" si="4"/>
        <v>#DIV/0!</v>
      </c>
      <c r="E57" s="207" t="e">
        <f t="shared" si="5"/>
        <v>#DIV/0!</v>
      </c>
      <c r="F57" s="208" t="e">
        <f t="shared" si="6"/>
        <v>#DIV/0!</v>
      </c>
      <c r="G57" s="207" t="e">
        <f t="shared" si="10"/>
        <v>#DIV/0!</v>
      </c>
      <c r="H57" s="127" t="e">
        <f t="shared" si="7"/>
        <v>#DIV/0!</v>
      </c>
      <c r="I57" s="209" t="e">
        <f t="shared" si="8"/>
        <v>#DIV/0!</v>
      </c>
    </row>
    <row r="58" spans="2:12" ht="14.25" thickBot="1">
      <c r="B58" s="127">
        <v>14</v>
      </c>
      <c r="C58" s="127">
        <f t="shared" si="9"/>
        <v>0</v>
      </c>
      <c r="D58" s="207" t="e">
        <f t="shared" si="4"/>
        <v>#DIV/0!</v>
      </c>
      <c r="E58" s="207" t="e">
        <f t="shared" si="5"/>
        <v>#DIV/0!</v>
      </c>
      <c r="F58" s="208" t="e">
        <f t="shared" si="6"/>
        <v>#DIV/0!</v>
      </c>
      <c r="G58" s="207" t="e">
        <f t="shared" si="10"/>
        <v>#DIV/0!</v>
      </c>
      <c r="H58" s="127" t="e">
        <f t="shared" si="7"/>
        <v>#DIV/0!</v>
      </c>
      <c r="I58" s="209" t="e">
        <f t="shared" si="8"/>
        <v>#DIV/0!</v>
      </c>
      <c r="K58" s="214" t="s">
        <v>80</v>
      </c>
      <c r="L58" s="214"/>
    </row>
    <row r="59" spans="2:12" ht="13.5">
      <c r="B59" s="127">
        <v>15</v>
      </c>
      <c r="C59" s="127">
        <f t="shared" si="9"/>
        <v>0</v>
      </c>
      <c r="D59" s="207" t="e">
        <f t="shared" si="4"/>
        <v>#DIV/0!</v>
      </c>
      <c r="E59" s="207" t="e">
        <f t="shared" si="5"/>
        <v>#DIV/0!</v>
      </c>
      <c r="F59" s="208" t="e">
        <f t="shared" si="6"/>
        <v>#DIV/0!</v>
      </c>
      <c r="G59" s="207" t="e">
        <f t="shared" si="10"/>
        <v>#DIV/0!</v>
      </c>
      <c r="H59" s="127" t="e">
        <f t="shared" si="7"/>
        <v>#DIV/0!</v>
      </c>
      <c r="I59" s="209" t="e">
        <f t="shared" si="8"/>
        <v>#DIV/0!</v>
      </c>
      <c r="K59" s="215" t="s">
        <v>81</v>
      </c>
      <c r="L59" s="216" t="s">
        <v>82</v>
      </c>
    </row>
    <row r="60" spans="2:12" ht="13.5">
      <c r="B60" s="127">
        <v>16</v>
      </c>
      <c r="C60" s="127">
        <f t="shared" si="9"/>
        <v>0</v>
      </c>
      <c r="D60" s="207" t="e">
        <f t="shared" si="4"/>
        <v>#DIV/0!</v>
      </c>
      <c r="E60" s="207" t="e">
        <f t="shared" si="5"/>
        <v>#DIV/0!</v>
      </c>
      <c r="F60" s="208" t="e">
        <f t="shared" si="6"/>
        <v>#DIV/0!</v>
      </c>
      <c r="G60" s="207" t="e">
        <f t="shared" si="10"/>
        <v>#DIV/0!</v>
      </c>
      <c r="H60" s="127" t="e">
        <f t="shared" si="7"/>
        <v>#DIV/0!</v>
      </c>
      <c r="I60" s="209" t="e">
        <f t="shared" si="8"/>
        <v>#DIV/0!</v>
      </c>
      <c r="K60" s="217">
        <v>0</v>
      </c>
      <c r="L60" s="218">
        <f>D34</f>
        <v>70</v>
      </c>
    </row>
    <row r="61" spans="2:12" ht="14.25" thickBot="1">
      <c r="B61" s="127">
        <v>17</v>
      </c>
      <c r="C61" s="127">
        <f t="shared" si="9"/>
        <v>0</v>
      </c>
      <c r="D61" s="207" t="e">
        <f t="shared" si="4"/>
        <v>#DIV/0!</v>
      </c>
      <c r="E61" s="207" t="e">
        <f t="shared" si="5"/>
        <v>#DIV/0!</v>
      </c>
      <c r="F61" s="208" t="e">
        <f t="shared" si="6"/>
        <v>#DIV/0!</v>
      </c>
      <c r="G61" s="207" t="e">
        <f t="shared" si="10"/>
        <v>#DIV/0!</v>
      </c>
      <c r="H61" s="127" t="e">
        <f t="shared" si="7"/>
        <v>#DIV/0!</v>
      </c>
      <c r="I61" s="209" t="e">
        <f t="shared" si="8"/>
        <v>#DIV/0!</v>
      </c>
      <c r="K61" s="217" t="e">
        <f>D40</f>
        <v>#DIV/0!</v>
      </c>
      <c r="L61" s="218">
        <f>D34</f>
        <v>70</v>
      </c>
    </row>
    <row r="62" spans="2:12" ht="13.5">
      <c r="B62" s="127">
        <v>18</v>
      </c>
      <c r="C62" s="127">
        <f t="shared" si="9"/>
        <v>0</v>
      </c>
      <c r="D62" s="207" t="e">
        <f t="shared" si="4"/>
        <v>#DIV/0!</v>
      </c>
      <c r="E62" s="207" t="e">
        <f t="shared" si="5"/>
        <v>#DIV/0!</v>
      </c>
      <c r="F62" s="208" t="e">
        <f t="shared" si="6"/>
        <v>#DIV/0!</v>
      </c>
      <c r="G62" s="207" t="e">
        <f t="shared" si="10"/>
        <v>#DIV/0!</v>
      </c>
      <c r="H62" s="127" t="e">
        <f t="shared" si="7"/>
        <v>#DIV/0!</v>
      </c>
      <c r="I62" s="209" t="e">
        <f t="shared" si="8"/>
        <v>#DIV/0!</v>
      </c>
      <c r="K62" s="215" t="s">
        <v>81</v>
      </c>
      <c r="L62" s="216" t="s">
        <v>82</v>
      </c>
    </row>
    <row r="63" spans="2:12" ht="13.5">
      <c r="B63" s="127">
        <v>19</v>
      </c>
      <c r="C63" s="127">
        <f t="shared" si="9"/>
        <v>0</v>
      </c>
      <c r="D63" s="207" t="e">
        <f t="shared" si="4"/>
        <v>#DIV/0!</v>
      </c>
      <c r="E63" s="207" t="e">
        <f t="shared" si="5"/>
        <v>#DIV/0!</v>
      </c>
      <c r="F63" s="208" t="e">
        <f t="shared" si="6"/>
        <v>#DIV/0!</v>
      </c>
      <c r="G63" s="207" t="e">
        <f t="shared" si="10"/>
        <v>#DIV/0!</v>
      </c>
      <c r="H63" s="127" t="e">
        <f t="shared" si="7"/>
        <v>#DIV/0!</v>
      </c>
      <c r="I63" s="209" t="e">
        <f t="shared" si="8"/>
        <v>#DIV/0!</v>
      </c>
      <c r="K63" s="217" t="e">
        <f>D40</f>
        <v>#DIV/0!</v>
      </c>
      <c r="L63" s="218">
        <v>0</v>
      </c>
    </row>
    <row r="64" spans="2:12" ht="14.25" thickBot="1">
      <c r="B64" s="127">
        <v>20</v>
      </c>
      <c r="C64" s="127">
        <f t="shared" si="9"/>
        <v>0</v>
      </c>
      <c r="D64" s="207" t="e">
        <f t="shared" si="4"/>
        <v>#DIV/0!</v>
      </c>
      <c r="E64" s="207" t="e">
        <f t="shared" si="5"/>
        <v>#DIV/0!</v>
      </c>
      <c r="F64" s="208" t="e">
        <f t="shared" si="6"/>
        <v>#DIV/0!</v>
      </c>
      <c r="G64" s="207" t="e">
        <f t="shared" si="10"/>
        <v>#DIV/0!</v>
      </c>
      <c r="H64" s="127" t="e">
        <f t="shared" si="7"/>
        <v>#DIV/0!</v>
      </c>
      <c r="I64" s="209" t="e">
        <f t="shared" si="8"/>
        <v>#DIV/0!</v>
      </c>
      <c r="K64" s="219" t="e">
        <f>D40</f>
        <v>#DIV/0!</v>
      </c>
      <c r="L64" s="220">
        <f>D34</f>
        <v>70</v>
      </c>
    </row>
    <row r="65" spans="2:12" ht="13.5">
      <c r="B65" s="127">
        <v>21</v>
      </c>
      <c r="C65" s="127">
        <f t="shared" si="9"/>
        <v>0</v>
      </c>
      <c r="D65" s="207" t="e">
        <f t="shared" si="4"/>
        <v>#DIV/0!</v>
      </c>
      <c r="E65" s="207" t="e">
        <f t="shared" si="5"/>
        <v>#DIV/0!</v>
      </c>
      <c r="F65" s="208" t="e">
        <f t="shared" si="6"/>
        <v>#DIV/0!</v>
      </c>
      <c r="G65" s="207" t="e">
        <f t="shared" si="10"/>
        <v>#DIV/0!</v>
      </c>
      <c r="H65" s="127" t="e">
        <f t="shared" si="7"/>
        <v>#DIV/0!</v>
      </c>
      <c r="I65" s="209" t="e">
        <f t="shared" si="8"/>
        <v>#DIV/0!</v>
      </c>
      <c r="K65" s="215" t="s">
        <v>81</v>
      </c>
      <c r="L65" s="216" t="s">
        <v>83</v>
      </c>
    </row>
    <row r="66" spans="2:12" ht="13.5">
      <c r="B66" s="127">
        <v>22</v>
      </c>
      <c r="C66" s="127">
        <f t="shared" si="9"/>
        <v>0</v>
      </c>
      <c r="D66" s="207" t="e">
        <f t="shared" si="4"/>
        <v>#DIV/0!</v>
      </c>
      <c r="E66" s="207" t="e">
        <f t="shared" si="5"/>
        <v>#DIV/0!</v>
      </c>
      <c r="F66" s="208" t="e">
        <f t="shared" si="6"/>
        <v>#DIV/0!</v>
      </c>
      <c r="G66" s="207" t="e">
        <f t="shared" si="10"/>
        <v>#DIV/0!</v>
      </c>
      <c r="H66" s="127" t="e">
        <f t="shared" si="7"/>
        <v>#DIV/0!</v>
      </c>
      <c r="I66" s="209" t="e">
        <f t="shared" si="8"/>
        <v>#DIV/0!</v>
      </c>
      <c r="K66" s="217" t="e">
        <f>D40</f>
        <v>#DIV/0!</v>
      </c>
      <c r="L66" s="221" t="e">
        <f>MIN(I44:I344)</f>
        <v>#DIV/0!</v>
      </c>
    </row>
    <row r="67" spans="2:12" ht="14.25" thickBot="1">
      <c r="B67" s="127">
        <v>23</v>
      </c>
      <c r="C67" s="127">
        <f t="shared" si="9"/>
        <v>0</v>
      </c>
      <c r="D67" s="207" t="e">
        <f t="shared" si="4"/>
        <v>#DIV/0!</v>
      </c>
      <c r="E67" s="207" t="e">
        <f t="shared" si="5"/>
        <v>#DIV/0!</v>
      </c>
      <c r="F67" s="208" t="e">
        <f t="shared" si="6"/>
        <v>#DIV/0!</v>
      </c>
      <c r="G67" s="207" t="e">
        <f t="shared" si="10"/>
        <v>#DIV/0!</v>
      </c>
      <c r="H67" s="127" t="e">
        <f t="shared" si="7"/>
        <v>#DIV/0!</v>
      </c>
      <c r="I67" s="209" t="e">
        <f t="shared" si="8"/>
        <v>#DIV/0!</v>
      </c>
      <c r="K67" s="219">
        <v>300</v>
      </c>
      <c r="L67" s="222" t="e">
        <f>MIN(I44:I344)</f>
        <v>#DIV/0!</v>
      </c>
    </row>
    <row r="68" spans="2:9" ht="13.5">
      <c r="B68" s="127">
        <v>24</v>
      </c>
      <c r="C68" s="127">
        <f t="shared" si="9"/>
        <v>0</v>
      </c>
      <c r="D68" s="207" t="e">
        <f t="shared" si="4"/>
        <v>#DIV/0!</v>
      </c>
      <c r="E68" s="207" t="e">
        <f t="shared" si="5"/>
        <v>#DIV/0!</v>
      </c>
      <c r="F68" s="208" t="e">
        <f t="shared" si="6"/>
        <v>#DIV/0!</v>
      </c>
      <c r="G68" s="207" t="e">
        <f t="shared" si="10"/>
        <v>#DIV/0!</v>
      </c>
      <c r="H68" s="127" t="e">
        <f t="shared" si="7"/>
        <v>#DIV/0!</v>
      </c>
      <c r="I68" s="209" t="e">
        <f t="shared" si="8"/>
        <v>#DIV/0!</v>
      </c>
    </row>
    <row r="69" spans="2:9" ht="13.5">
      <c r="B69" s="127">
        <v>25</v>
      </c>
      <c r="C69" s="127">
        <f t="shared" si="9"/>
        <v>0</v>
      </c>
      <c r="D69" s="207" t="e">
        <f t="shared" si="4"/>
        <v>#DIV/0!</v>
      </c>
      <c r="E69" s="207" t="e">
        <f t="shared" si="5"/>
        <v>#DIV/0!</v>
      </c>
      <c r="F69" s="208" t="e">
        <f t="shared" si="6"/>
        <v>#DIV/0!</v>
      </c>
      <c r="G69" s="207" t="e">
        <f t="shared" si="10"/>
        <v>#DIV/0!</v>
      </c>
      <c r="H69" s="127" t="e">
        <f t="shared" si="7"/>
        <v>#DIV/0!</v>
      </c>
      <c r="I69" s="209" t="e">
        <f t="shared" si="8"/>
        <v>#DIV/0!</v>
      </c>
    </row>
    <row r="70" spans="2:9" ht="13.5">
      <c r="B70" s="127">
        <v>26</v>
      </c>
      <c r="C70" s="127">
        <f t="shared" si="9"/>
        <v>0</v>
      </c>
      <c r="D70" s="207" t="e">
        <f t="shared" si="4"/>
        <v>#DIV/0!</v>
      </c>
      <c r="E70" s="207" t="e">
        <f t="shared" si="5"/>
        <v>#DIV/0!</v>
      </c>
      <c r="F70" s="208" t="e">
        <f t="shared" si="6"/>
        <v>#DIV/0!</v>
      </c>
      <c r="G70" s="207" t="e">
        <f t="shared" si="10"/>
        <v>#DIV/0!</v>
      </c>
      <c r="H70" s="127" t="e">
        <f t="shared" si="7"/>
        <v>#DIV/0!</v>
      </c>
      <c r="I70" s="209" t="e">
        <f t="shared" si="8"/>
        <v>#DIV/0!</v>
      </c>
    </row>
    <row r="71" spans="2:9" ht="13.5">
      <c r="B71" s="127">
        <v>27</v>
      </c>
      <c r="C71" s="127">
        <f t="shared" si="9"/>
        <v>0</v>
      </c>
      <c r="D71" s="207" t="e">
        <f t="shared" si="4"/>
        <v>#DIV/0!</v>
      </c>
      <c r="E71" s="207" t="e">
        <f t="shared" si="5"/>
        <v>#DIV/0!</v>
      </c>
      <c r="F71" s="208" t="e">
        <f t="shared" si="6"/>
        <v>#DIV/0!</v>
      </c>
      <c r="G71" s="207" t="e">
        <f t="shared" si="10"/>
        <v>#DIV/0!</v>
      </c>
      <c r="H71" s="127" t="e">
        <f t="shared" si="7"/>
        <v>#DIV/0!</v>
      </c>
      <c r="I71" s="209" t="e">
        <f t="shared" si="8"/>
        <v>#DIV/0!</v>
      </c>
    </row>
    <row r="72" spans="2:9" ht="13.5">
      <c r="B72" s="127">
        <v>28</v>
      </c>
      <c r="C72" s="127">
        <f t="shared" si="9"/>
        <v>0</v>
      </c>
      <c r="D72" s="207" t="e">
        <f t="shared" si="4"/>
        <v>#DIV/0!</v>
      </c>
      <c r="E72" s="207" t="e">
        <f t="shared" si="5"/>
        <v>#DIV/0!</v>
      </c>
      <c r="F72" s="208" t="e">
        <f t="shared" si="6"/>
        <v>#DIV/0!</v>
      </c>
      <c r="G72" s="207" t="e">
        <f t="shared" si="10"/>
        <v>#DIV/0!</v>
      </c>
      <c r="H72" s="127" t="e">
        <f t="shared" si="7"/>
        <v>#DIV/0!</v>
      </c>
      <c r="I72" s="209" t="e">
        <f t="shared" si="8"/>
        <v>#DIV/0!</v>
      </c>
    </row>
    <row r="73" spans="2:9" ht="13.5">
      <c r="B73" s="127">
        <v>29</v>
      </c>
      <c r="C73" s="127">
        <f t="shared" si="9"/>
        <v>0</v>
      </c>
      <c r="D73" s="207" t="e">
        <f t="shared" si="4"/>
        <v>#DIV/0!</v>
      </c>
      <c r="E73" s="207" t="e">
        <f t="shared" si="5"/>
        <v>#DIV/0!</v>
      </c>
      <c r="F73" s="208" t="e">
        <f t="shared" si="6"/>
        <v>#DIV/0!</v>
      </c>
      <c r="G73" s="207" t="e">
        <f t="shared" si="10"/>
        <v>#DIV/0!</v>
      </c>
      <c r="H73" s="127" t="e">
        <f t="shared" si="7"/>
        <v>#DIV/0!</v>
      </c>
      <c r="I73" s="209" t="e">
        <f t="shared" si="8"/>
        <v>#DIV/0!</v>
      </c>
    </row>
    <row r="74" spans="2:9" ht="13.5">
      <c r="B74" s="127">
        <v>30</v>
      </c>
      <c r="C74" s="127">
        <f t="shared" si="9"/>
        <v>0</v>
      </c>
      <c r="D74" s="207" t="e">
        <f t="shared" si="4"/>
        <v>#DIV/0!</v>
      </c>
      <c r="E74" s="207" t="e">
        <f t="shared" si="5"/>
        <v>#DIV/0!</v>
      </c>
      <c r="F74" s="208" t="e">
        <f t="shared" si="6"/>
        <v>#DIV/0!</v>
      </c>
      <c r="G74" s="207" t="e">
        <f t="shared" si="10"/>
        <v>#DIV/0!</v>
      </c>
      <c r="H74" s="127" t="e">
        <f t="shared" si="7"/>
        <v>#DIV/0!</v>
      </c>
      <c r="I74" s="209" t="e">
        <f t="shared" si="8"/>
        <v>#DIV/0!</v>
      </c>
    </row>
    <row r="75" spans="2:9" ht="13.5">
      <c r="B75" s="127">
        <v>31</v>
      </c>
      <c r="C75" s="127">
        <f t="shared" si="9"/>
        <v>0</v>
      </c>
      <c r="D75" s="207" t="e">
        <f t="shared" si="4"/>
        <v>#DIV/0!</v>
      </c>
      <c r="E75" s="207" t="e">
        <f t="shared" si="5"/>
        <v>#DIV/0!</v>
      </c>
      <c r="F75" s="208" t="e">
        <f t="shared" si="6"/>
        <v>#DIV/0!</v>
      </c>
      <c r="G75" s="207" t="e">
        <f t="shared" si="10"/>
        <v>#DIV/0!</v>
      </c>
      <c r="H75" s="127" t="e">
        <f t="shared" si="7"/>
        <v>#DIV/0!</v>
      </c>
      <c r="I75" s="209" t="e">
        <f t="shared" si="8"/>
        <v>#DIV/0!</v>
      </c>
    </row>
    <row r="76" spans="2:9" ht="13.5">
      <c r="B76" s="127">
        <v>32</v>
      </c>
      <c r="C76" s="127">
        <f t="shared" si="9"/>
        <v>0</v>
      </c>
      <c r="D76" s="207" t="e">
        <f t="shared" si="4"/>
        <v>#DIV/0!</v>
      </c>
      <c r="E76" s="207" t="e">
        <f t="shared" si="5"/>
        <v>#DIV/0!</v>
      </c>
      <c r="F76" s="208" t="e">
        <f t="shared" si="6"/>
        <v>#DIV/0!</v>
      </c>
      <c r="G76" s="207" t="e">
        <f t="shared" si="10"/>
        <v>#DIV/0!</v>
      </c>
      <c r="H76" s="127" t="e">
        <f t="shared" si="7"/>
        <v>#DIV/0!</v>
      </c>
      <c r="I76" s="209" t="e">
        <f t="shared" si="8"/>
        <v>#DIV/0!</v>
      </c>
    </row>
    <row r="77" spans="2:9" ht="13.5">
      <c r="B77" s="127">
        <v>33</v>
      </c>
      <c r="C77" s="127">
        <f t="shared" si="9"/>
        <v>0</v>
      </c>
      <c r="D77" s="207" t="e">
        <f t="shared" si="4"/>
        <v>#DIV/0!</v>
      </c>
      <c r="E77" s="207" t="e">
        <f t="shared" si="5"/>
        <v>#DIV/0!</v>
      </c>
      <c r="F77" s="208" t="e">
        <f t="shared" si="6"/>
        <v>#DIV/0!</v>
      </c>
      <c r="G77" s="207" t="e">
        <f t="shared" si="10"/>
        <v>#DIV/0!</v>
      </c>
      <c r="H77" s="127" t="e">
        <f t="shared" si="7"/>
        <v>#DIV/0!</v>
      </c>
      <c r="I77" s="209" t="e">
        <f t="shared" si="8"/>
        <v>#DIV/0!</v>
      </c>
    </row>
    <row r="78" spans="2:9" ht="13.5">
      <c r="B78" s="127">
        <v>34</v>
      </c>
      <c r="C78" s="127">
        <f t="shared" si="9"/>
        <v>0</v>
      </c>
      <c r="D78" s="207" t="e">
        <f t="shared" si="4"/>
        <v>#DIV/0!</v>
      </c>
      <c r="E78" s="207" t="e">
        <f t="shared" si="5"/>
        <v>#DIV/0!</v>
      </c>
      <c r="F78" s="208" t="e">
        <f t="shared" si="6"/>
        <v>#DIV/0!</v>
      </c>
      <c r="G78" s="207" t="e">
        <f t="shared" si="10"/>
        <v>#DIV/0!</v>
      </c>
      <c r="H78" s="127" t="e">
        <f t="shared" si="7"/>
        <v>#DIV/0!</v>
      </c>
      <c r="I78" s="209" t="e">
        <f t="shared" si="8"/>
        <v>#DIV/0!</v>
      </c>
    </row>
    <row r="79" spans="2:9" ht="13.5">
      <c r="B79" s="127">
        <v>35</v>
      </c>
      <c r="C79" s="127">
        <f t="shared" si="9"/>
        <v>0</v>
      </c>
      <c r="D79" s="207" t="e">
        <f t="shared" si="4"/>
        <v>#DIV/0!</v>
      </c>
      <c r="E79" s="207" t="e">
        <f t="shared" si="5"/>
        <v>#DIV/0!</v>
      </c>
      <c r="F79" s="208" t="e">
        <f t="shared" si="6"/>
        <v>#DIV/0!</v>
      </c>
      <c r="G79" s="207" t="e">
        <f t="shared" si="10"/>
        <v>#DIV/0!</v>
      </c>
      <c r="H79" s="127" t="e">
        <f t="shared" si="7"/>
        <v>#DIV/0!</v>
      </c>
      <c r="I79" s="209" t="e">
        <f t="shared" si="8"/>
        <v>#DIV/0!</v>
      </c>
    </row>
    <row r="80" spans="2:9" ht="13.5">
      <c r="B80" s="127">
        <v>36</v>
      </c>
      <c r="C80" s="127">
        <f t="shared" si="9"/>
        <v>0</v>
      </c>
      <c r="D80" s="207" t="e">
        <f t="shared" si="4"/>
        <v>#DIV/0!</v>
      </c>
      <c r="E80" s="207" t="e">
        <f t="shared" si="5"/>
        <v>#DIV/0!</v>
      </c>
      <c r="F80" s="208" t="e">
        <f t="shared" si="6"/>
        <v>#DIV/0!</v>
      </c>
      <c r="G80" s="207" t="e">
        <f t="shared" si="10"/>
        <v>#DIV/0!</v>
      </c>
      <c r="H80" s="127" t="e">
        <f t="shared" si="7"/>
        <v>#DIV/0!</v>
      </c>
      <c r="I80" s="209" t="e">
        <f t="shared" si="8"/>
        <v>#DIV/0!</v>
      </c>
    </row>
    <row r="81" spans="2:9" ht="13.5">
      <c r="B81" s="127">
        <v>37</v>
      </c>
      <c r="C81" s="127">
        <f t="shared" si="9"/>
        <v>0</v>
      </c>
      <c r="D81" s="207" t="e">
        <f t="shared" si="4"/>
        <v>#DIV/0!</v>
      </c>
      <c r="E81" s="207" t="e">
        <f t="shared" si="5"/>
        <v>#DIV/0!</v>
      </c>
      <c r="F81" s="208" t="e">
        <f t="shared" si="6"/>
        <v>#DIV/0!</v>
      </c>
      <c r="G81" s="207" t="e">
        <f t="shared" si="10"/>
        <v>#DIV/0!</v>
      </c>
      <c r="H81" s="127" t="e">
        <f t="shared" si="7"/>
        <v>#DIV/0!</v>
      </c>
      <c r="I81" s="209" t="e">
        <f t="shared" si="8"/>
        <v>#DIV/0!</v>
      </c>
    </row>
    <row r="82" spans="2:9" ht="13.5">
      <c r="B82" s="127">
        <v>38</v>
      </c>
      <c r="C82" s="127">
        <f t="shared" si="9"/>
        <v>0</v>
      </c>
      <c r="D82" s="207" t="e">
        <f t="shared" si="4"/>
        <v>#DIV/0!</v>
      </c>
      <c r="E82" s="207" t="e">
        <f t="shared" si="5"/>
        <v>#DIV/0!</v>
      </c>
      <c r="F82" s="208" t="e">
        <f t="shared" si="6"/>
        <v>#DIV/0!</v>
      </c>
      <c r="G82" s="207" t="e">
        <f t="shared" si="10"/>
        <v>#DIV/0!</v>
      </c>
      <c r="H82" s="127" t="e">
        <f t="shared" si="7"/>
        <v>#DIV/0!</v>
      </c>
      <c r="I82" s="209" t="e">
        <f t="shared" si="8"/>
        <v>#DIV/0!</v>
      </c>
    </row>
    <row r="83" spans="2:9" ht="13.5">
      <c r="B83" s="127">
        <v>39</v>
      </c>
      <c r="C83" s="127">
        <f t="shared" si="9"/>
        <v>0</v>
      </c>
      <c r="D83" s="207" t="e">
        <f t="shared" si="4"/>
        <v>#DIV/0!</v>
      </c>
      <c r="E83" s="207" t="e">
        <f t="shared" si="5"/>
        <v>#DIV/0!</v>
      </c>
      <c r="F83" s="208" t="e">
        <f t="shared" si="6"/>
        <v>#DIV/0!</v>
      </c>
      <c r="G83" s="207" t="e">
        <f t="shared" si="10"/>
        <v>#DIV/0!</v>
      </c>
      <c r="H83" s="127" t="e">
        <f t="shared" si="7"/>
        <v>#DIV/0!</v>
      </c>
      <c r="I83" s="209" t="e">
        <f t="shared" si="8"/>
        <v>#DIV/0!</v>
      </c>
    </row>
    <row r="84" spans="2:9" ht="13.5">
      <c r="B84" s="127">
        <v>40</v>
      </c>
      <c r="C84" s="127">
        <f t="shared" si="9"/>
        <v>0</v>
      </c>
      <c r="D84" s="207" t="e">
        <f t="shared" si="4"/>
        <v>#DIV/0!</v>
      </c>
      <c r="E84" s="207" t="e">
        <f t="shared" si="5"/>
        <v>#DIV/0!</v>
      </c>
      <c r="F84" s="208" t="e">
        <f t="shared" si="6"/>
        <v>#DIV/0!</v>
      </c>
      <c r="G84" s="207" t="e">
        <f t="shared" si="10"/>
        <v>#DIV/0!</v>
      </c>
      <c r="H84" s="127" t="e">
        <f t="shared" si="7"/>
        <v>#DIV/0!</v>
      </c>
      <c r="I84" s="209" t="e">
        <f t="shared" si="8"/>
        <v>#DIV/0!</v>
      </c>
    </row>
    <row r="85" spans="2:9" ht="13.5">
      <c r="B85" s="127">
        <v>41</v>
      </c>
      <c r="C85" s="127">
        <f t="shared" si="9"/>
        <v>0</v>
      </c>
      <c r="D85" s="207" t="e">
        <f t="shared" si="4"/>
        <v>#DIV/0!</v>
      </c>
      <c r="E85" s="207" t="e">
        <f t="shared" si="5"/>
        <v>#DIV/0!</v>
      </c>
      <c r="F85" s="208" t="e">
        <f t="shared" si="6"/>
        <v>#DIV/0!</v>
      </c>
      <c r="G85" s="207" t="e">
        <f t="shared" si="10"/>
        <v>#DIV/0!</v>
      </c>
      <c r="H85" s="127" t="e">
        <f t="shared" si="7"/>
        <v>#DIV/0!</v>
      </c>
      <c r="I85" s="209" t="e">
        <f t="shared" si="8"/>
        <v>#DIV/0!</v>
      </c>
    </row>
    <row r="86" spans="2:9" ht="13.5">
      <c r="B86" s="127">
        <v>42</v>
      </c>
      <c r="C86" s="127">
        <f t="shared" si="9"/>
        <v>0</v>
      </c>
      <c r="D86" s="207" t="e">
        <f t="shared" si="4"/>
        <v>#DIV/0!</v>
      </c>
      <c r="E86" s="207" t="e">
        <f t="shared" si="5"/>
        <v>#DIV/0!</v>
      </c>
      <c r="F86" s="208" t="e">
        <f t="shared" si="6"/>
        <v>#DIV/0!</v>
      </c>
      <c r="G86" s="207" t="e">
        <f t="shared" si="10"/>
        <v>#DIV/0!</v>
      </c>
      <c r="H86" s="127" t="e">
        <f t="shared" si="7"/>
        <v>#DIV/0!</v>
      </c>
      <c r="I86" s="209" t="e">
        <f t="shared" si="8"/>
        <v>#DIV/0!</v>
      </c>
    </row>
    <row r="87" spans="2:9" ht="13.5">
      <c r="B87" s="127">
        <v>43</v>
      </c>
      <c r="C87" s="127">
        <f t="shared" si="9"/>
        <v>0</v>
      </c>
      <c r="D87" s="207" t="e">
        <f t="shared" si="4"/>
        <v>#DIV/0!</v>
      </c>
      <c r="E87" s="207" t="e">
        <f t="shared" si="5"/>
        <v>#DIV/0!</v>
      </c>
      <c r="F87" s="208" t="e">
        <f t="shared" si="6"/>
        <v>#DIV/0!</v>
      </c>
      <c r="G87" s="207" t="e">
        <f t="shared" si="10"/>
        <v>#DIV/0!</v>
      </c>
      <c r="H87" s="127" t="e">
        <f t="shared" si="7"/>
        <v>#DIV/0!</v>
      </c>
      <c r="I87" s="209" t="e">
        <f t="shared" si="8"/>
        <v>#DIV/0!</v>
      </c>
    </row>
    <row r="88" spans="2:9" ht="13.5">
      <c r="B88" s="127">
        <v>44</v>
      </c>
      <c r="C88" s="127">
        <f t="shared" si="9"/>
        <v>0</v>
      </c>
      <c r="D88" s="207" t="e">
        <f t="shared" si="4"/>
        <v>#DIV/0!</v>
      </c>
      <c r="E88" s="207" t="e">
        <f t="shared" si="5"/>
        <v>#DIV/0!</v>
      </c>
      <c r="F88" s="208" t="e">
        <f t="shared" si="6"/>
        <v>#DIV/0!</v>
      </c>
      <c r="G88" s="207" t="e">
        <f t="shared" si="10"/>
        <v>#DIV/0!</v>
      </c>
      <c r="H88" s="127" t="e">
        <f t="shared" si="7"/>
        <v>#DIV/0!</v>
      </c>
      <c r="I88" s="209" t="e">
        <f t="shared" si="8"/>
        <v>#DIV/0!</v>
      </c>
    </row>
    <row r="89" spans="2:9" ht="13.5">
      <c r="B89" s="127">
        <v>45</v>
      </c>
      <c r="C89" s="127">
        <f t="shared" si="9"/>
        <v>0</v>
      </c>
      <c r="D89" s="207" t="e">
        <f t="shared" si="4"/>
        <v>#DIV/0!</v>
      </c>
      <c r="E89" s="207" t="e">
        <f t="shared" si="5"/>
        <v>#DIV/0!</v>
      </c>
      <c r="F89" s="208" t="e">
        <f t="shared" si="6"/>
        <v>#DIV/0!</v>
      </c>
      <c r="G89" s="207" t="e">
        <f t="shared" si="10"/>
        <v>#DIV/0!</v>
      </c>
      <c r="H89" s="127" t="e">
        <f t="shared" si="7"/>
        <v>#DIV/0!</v>
      </c>
      <c r="I89" s="209" t="e">
        <f t="shared" si="8"/>
        <v>#DIV/0!</v>
      </c>
    </row>
    <row r="90" spans="2:9" ht="13.5">
      <c r="B90" s="127">
        <v>46</v>
      </c>
      <c r="C90" s="127">
        <f t="shared" si="9"/>
        <v>0</v>
      </c>
      <c r="D90" s="207" t="e">
        <f t="shared" si="4"/>
        <v>#DIV/0!</v>
      </c>
      <c r="E90" s="207" t="e">
        <f t="shared" si="5"/>
        <v>#DIV/0!</v>
      </c>
      <c r="F90" s="208" t="e">
        <f t="shared" si="6"/>
        <v>#DIV/0!</v>
      </c>
      <c r="G90" s="207" t="e">
        <f t="shared" si="10"/>
        <v>#DIV/0!</v>
      </c>
      <c r="H90" s="127" t="e">
        <f t="shared" si="7"/>
        <v>#DIV/0!</v>
      </c>
      <c r="I90" s="209" t="e">
        <f t="shared" si="8"/>
        <v>#DIV/0!</v>
      </c>
    </row>
    <row r="91" spans="2:9" ht="13.5">
      <c r="B91" s="127">
        <v>47</v>
      </c>
      <c r="C91" s="127">
        <f t="shared" si="9"/>
        <v>0</v>
      </c>
      <c r="D91" s="207" t="e">
        <f t="shared" si="4"/>
        <v>#DIV/0!</v>
      </c>
      <c r="E91" s="207" t="e">
        <f t="shared" si="5"/>
        <v>#DIV/0!</v>
      </c>
      <c r="F91" s="208" t="e">
        <f t="shared" si="6"/>
        <v>#DIV/0!</v>
      </c>
      <c r="G91" s="207" t="e">
        <f t="shared" si="10"/>
        <v>#DIV/0!</v>
      </c>
      <c r="H91" s="127" t="e">
        <f t="shared" si="7"/>
        <v>#DIV/0!</v>
      </c>
      <c r="I91" s="209" t="e">
        <f t="shared" si="8"/>
        <v>#DIV/0!</v>
      </c>
    </row>
    <row r="92" spans="2:9" ht="13.5">
      <c r="B92" s="127">
        <v>48</v>
      </c>
      <c r="C92" s="127">
        <f t="shared" si="9"/>
        <v>0</v>
      </c>
      <c r="D92" s="207" t="e">
        <f t="shared" si="4"/>
        <v>#DIV/0!</v>
      </c>
      <c r="E92" s="207" t="e">
        <f t="shared" si="5"/>
        <v>#DIV/0!</v>
      </c>
      <c r="F92" s="208" t="e">
        <f t="shared" si="6"/>
        <v>#DIV/0!</v>
      </c>
      <c r="G92" s="207" t="e">
        <f t="shared" si="10"/>
        <v>#DIV/0!</v>
      </c>
      <c r="H92" s="127" t="e">
        <f t="shared" si="7"/>
        <v>#DIV/0!</v>
      </c>
      <c r="I92" s="209" t="e">
        <f t="shared" si="8"/>
        <v>#DIV/0!</v>
      </c>
    </row>
    <row r="93" spans="2:9" ht="13.5">
      <c r="B93" s="127">
        <v>49</v>
      </c>
      <c r="C93" s="127">
        <f t="shared" si="9"/>
        <v>0</v>
      </c>
      <c r="D93" s="207" t="e">
        <f t="shared" si="4"/>
        <v>#DIV/0!</v>
      </c>
      <c r="E93" s="207" t="e">
        <f t="shared" si="5"/>
        <v>#DIV/0!</v>
      </c>
      <c r="F93" s="208" t="e">
        <f t="shared" si="6"/>
        <v>#DIV/0!</v>
      </c>
      <c r="G93" s="207" t="e">
        <f t="shared" si="10"/>
        <v>#DIV/0!</v>
      </c>
      <c r="H93" s="127" t="e">
        <f t="shared" si="7"/>
        <v>#DIV/0!</v>
      </c>
      <c r="I93" s="209" t="e">
        <f t="shared" si="8"/>
        <v>#DIV/0!</v>
      </c>
    </row>
    <row r="94" spans="2:9" ht="13.5">
      <c r="B94" s="127">
        <v>50</v>
      </c>
      <c r="C94" s="127">
        <f t="shared" si="9"/>
        <v>0</v>
      </c>
      <c r="D94" s="207" t="e">
        <f t="shared" si="4"/>
        <v>#DIV/0!</v>
      </c>
      <c r="E94" s="207" t="e">
        <f t="shared" si="5"/>
        <v>#DIV/0!</v>
      </c>
      <c r="F94" s="208" t="e">
        <f t="shared" si="6"/>
        <v>#DIV/0!</v>
      </c>
      <c r="G94" s="207" t="e">
        <f t="shared" si="10"/>
        <v>#DIV/0!</v>
      </c>
      <c r="H94" s="127" t="e">
        <f t="shared" si="7"/>
        <v>#DIV/0!</v>
      </c>
      <c r="I94" s="209" t="e">
        <f t="shared" si="8"/>
        <v>#DIV/0!</v>
      </c>
    </row>
    <row r="95" spans="2:9" ht="13.5">
      <c r="B95" s="127">
        <v>51</v>
      </c>
      <c r="C95" s="127">
        <f t="shared" si="9"/>
        <v>0</v>
      </c>
      <c r="D95" s="207" t="e">
        <f t="shared" si="4"/>
        <v>#DIV/0!</v>
      </c>
      <c r="E95" s="207" t="e">
        <f t="shared" si="5"/>
        <v>#DIV/0!</v>
      </c>
      <c r="F95" s="208" t="e">
        <f t="shared" si="6"/>
        <v>#DIV/0!</v>
      </c>
      <c r="G95" s="207" t="e">
        <f t="shared" si="10"/>
        <v>#DIV/0!</v>
      </c>
      <c r="H95" s="127" t="e">
        <f t="shared" si="7"/>
        <v>#DIV/0!</v>
      </c>
      <c r="I95" s="209" t="e">
        <f t="shared" si="8"/>
        <v>#DIV/0!</v>
      </c>
    </row>
    <row r="96" spans="2:9" ht="13.5">
      <c r="B96" s="127">
        <v>52</v>
      </c>
      <c r="C96" s="127">
        <f t="shared" si="9"/>
        <v>0</v>
      </c>
      <c r="D96" s="207" t="e">
        <f t="shared" si="4"/>
        <v>#DIV/0!</v>
      </c>
      <c r="E96" s="207" t="e">
        <f t="shared" si="5"/>
        <v>#DIV/0!</v>
      </c>
      <c r="F96" s="208" t="e">
        <f t="shared" si="6"/>
        <v>#DIV/0!</v>
      </c>
      <c r="G96" s="207" t="e">
        <f t="shared" si="10"/>
        <v>#DIV/0!</v>
      </c>
      <c r="H96" s="127" t="e">
        <f t="shared" si="7"/>
        <v>#DIV/0!</v>
      </c>
      <c r="I96" s="209" t="e">
        <f t="shared" si="8"/>
        <v>#DIV/0!</v>
      </c>
    </row>
    <row r="97" spans="2:9" ht="13.5">
      <c r="B97" s="127">
        <v>53</v>
      </c>
      <c r="C97" s="127">
        <f t="shared" si="9"/>
        <v>0</v>
      </c>
      <c r="D97" s="207" t="e">
        <f t="shared" si="4"/>
        <v>#DIV/0!</v>
      </c>
      <c r="E97" s="207" t="e">
        <f t="shared" si="5"/>
        <v>#DIV/0!</v>
      </c>
      <c r="F97" s="208" t="e">
        <f t="shared" si="6"/>
        <v>#DIV/0!</v>
      </c>
      <c r="G97" s="207" t="e">
        <f t="shared" si="10"/>
        <v>#DIV/0!</v>
      </c>
      <c r="H97" s="127" t="e">
        <f t="shared" si="7"/>
        <v>#DIV/0!</v>
      </c>
      <c r="I97" s="209" t="e">
        <f t="shared" si="8"/>
        <v>#DIV/0!</v>
      </c>
    </row>
    <row r="98" spans="2:9" ht="13.5">
      <c r="B98" s="127">
        <v>54</v>
      </c>
      <c r="C98" s="127">
        <f t="shared" si="9"/>
        <v>0</v>
      </c>
      <c r="D98" s="207" t="e">
        <f t="shared" si="4"/>
        <v>#DIV/0!</v>
      </c>
      <c r="E98" s="207" t="e">
        <f t="shared" si="5"/>
        <v>#DIV/0!</v>
      </c>
      <c r="F98" s="208" t="e">
        <f t="shared" si="6"/>
        <v>#DIV/0!</v>
      </c>
      <c r="G98" s="207" t="e">
        <f t="shared" si="10"/>
        <v>#DIV/0!</v>
      </c>
      <c r="H98" s="127" t="e">
        <f t="shared" si="7"/>
        <v>#DIV/0!</v>
      </c>
      <c r="I98" s="209" t="e">
        <f t="shared" si="8"/>
        <v>#DIV/0!</v>
      </c>
    </row>
    <row r="99" spans="2:9" ht="13.5">
      <c r="B99" s="127">
        <v>55</v>
      </c>
      <c r="C99" s="127">
        <f t="shared" si="9"/>
        <v>0</v>
      </c>
      <c r="D99" s="207" t="e">
        <f t="shared" si="4"/>
        <v>#DIV/0!</v>
      </c>
      <c r="E99" s="207" t="e">
        <f t="shared" si="5"/>
        <v>#DIV/0!</v>
      </c>
      <c r="F99" s="208" t="e">
        <f t="shared" si="6"/>
        <v>#DIV/0!</v>
      </c>
      <c r="G99" s="207" t="e">
        <f t="shared" si="10"/>
        <v>#DIV/0!</v>
      </c>
      <c r="H99" s="127" t="e">
        <f t="shared" si="7"/>
        <v>#DIV/0!</v>
      </c>
      <c r="I99" s="209" t="e">
        <f t="shared" si="8"/>
        <v>#DIV/0!</v>
      </c>
    </row>
    <row r="100" spans="2:9" ht="13.5">
      <c r="B100" s="127">
        <v>56</v>
      </c>
      <c r="C100" s="127">
        <f t="shared" si="9"/>
        <v>0</v>
      </c>
      <c r="D100" s="207" t="e">
        <f t="shared" si="4"/>
        <v>#DIV/0!</v>
      </c>
      <c r="E100" s="207" t="e">
        <f t="shared" si="5"/>
        <v>#DIV/0!</v>
      </c>
      <c r="F100" s="208" t="e">
        <f t="shared" si="6"/>
        <v>#DIV/0!</v>
      </c>
      <c r="G100" s="207" t="e">
        <f t="shared" si="10"/>
        <v>#DIV/0!</v>
      </c>
      <c r="H100" s="127" t="e">
        <f t="shared" si="7"/>
        <v>#DIV/0!</v>
      </c>
      <c r="I100" s="209" t="e">
        <f t="shared" si="8"/>
        <v>#DIV/0!</v>
      </c>
    </row>
    <row r="101" spans="2:9" ht="13.5">
      <c r="B101" s="127">
        <v>57</v>
      </c>
      <c r="C101" s="127">
        <f t="shared" si="9"/>
        <v>0</v>
      </c>
      <c r="D101" s="207" t="e">
        <f t="shared" si="4"/>
        <v>#DIV/0!</v>
      </c>
      <c r="E101" s="207" t="e">
        <f t="shared" si="5"/>
        <v>#DIV/0!</v>
      </c>
      <c r="F101" s="208" t="e">
        <f t="shared" si="6"/>
        <v>#DIV/0!</v>
      </c>
      <c r="G101" s="207" t="e">
        <f t="shared" si="10"/>
        <v>#DIV/0!</v>
      </c>
      <c r="H101" s="127" t="e">
        <f t="shared" si="7"/>
        <v>#DIV/0!</v>
      </c>
      <c r="I101" s="209" t="e">
        <f t="shared" si="8"/>
        <v>#DIV/0!</v>
      </c>
    </row>
    <row r="102" spans="2:9" ht="13.5">
      <c r="B102" s="127">
        <v>58</v>
      </c>
      <c r="C102" s="127">
        <f t="shared" si="9"/>
        <v>0</v>
      </c>
      <c r="D102" s="207" t="e">
        <f t="shared" si="4"/>
        <v>#DIV/0!</v>
      </c>
      <c r="E102" s="207" t="e">
        <f t="shared" si="5"/>
        <v>#DIV/0!</v>
      </c>
      <c r="F102" s="208" t="e">
        <f t="shared" si="6"/>
        <v>#DIV/0!</v>
      </c>
      <c r="G102" s="207" t="e">
        <f t="shared" si="10"/>
        <v>#DIV/0!</v>
      </c>
      <c r="H102" s="127" t="e">
        <f t="shared" si="7"/>
        <v>#DIV/0!</v>
      </c>
      <c r="I102" s="209" t="e">
        <f t="shared" si="8"/>
        <v>#DIV/0!</v>
      </c>
    </row>
    <row r="103" spans="2:9" ht="13.5">
      <c r="B103" s="127">
        <v>59</v>
      </c>
      <c r="C103" s="127">
        <f t="shared" si="9"/>
        <v>0</v>
      </c>
      <c r="D103" s="207" t="e">
        <f t="shared" si="4"/>
        <v>#DIV/0!</v>
      </c>
      <c r="E103" s="207" t="e">
        <f t="shared" si="5"/>
        <v>#DIV/0!</v>
      </c>
      <c r="F103" s="208" t="e">
        <f t="shared" si="6"/>
        <v>#DIV/0!</v>
      </c>
      <c r="G103" s="207" t="e">
        <f t="shared" si="10"/>
        <v>#DIV/0!</v>
      </c>
      <c r="H103" s="127" t="e">
        <f t="shared" si="7"/>
        <v>#DIV/0!</v>
      </c>
      <c r="I103" s="209" t="e">
        <f t="shared" si="8"/>
        <v>#DIV/0!</v>
      </c>
    </row>
    <row r="104" spans="2:9" ht="13.5">
      <c r="B104" s="127">
        <v>60</v>
      </c>
      <c r="C104" s="127">
        <f t="shared" si="9"/>
        <v>0</v>
      </c>
      <c r="D104" s="207" t="e">
        <f t="shared" si="4"/>
        <v>#DIV/0!</v>
      </c>
      <c r="E104" s="207" t="e">
        <f t="shared" si="5"/>
        <v>#DIV/0!</v>
      </c>
      <c r="F104" s="208" t="e">
        <f t="shared" si="6"/>
        <v>#DIV/0!</v>
      </c>
      <c r="G104" s="207" t="e">
        <f t="shared" si="10"/>
        <v>#DIV/0!</v>
      </c>
      <c r="H104" s="127" t="e">
        <f t="shared" si="7"/>
        <v>#DIV/0!</v>
      </c>
      <c r="I104" s="209" t="e">
        <f t="shared" si="8"/>
        <v>#DIV/0!</v>
      </c>
    </row>
    <row r="105" spans="2:9" ht="13.5">
      <c r="B105" s="127">
        <v>61</v>
      </c>
      <c r="C105" s="127">
        <f t="shared" si="9"/>
        <v>0</v>
      </c>
      <c r="D105" s="207" t="e">
        <f t="shared" si="4"/>
        <v>#DIV/0!</v>
      </c>
      <c r="E105" s="207" t="e">
        <f t="shared" si="5"/>
        <v>#DIV/0!</v>
      </c>
      <c r="F105" s="208" t="e">
        <f t="shared" si="6"/>
        <v>#DIV/0!</v>
      </c>
      <c r="G105" s="207" t="e">
        <f t="shared" si="10"/>
        <v>#DIV/0!</v>
      </c>
      <c r="H105" s="127" t="e">
        <f t="shared" si="7"/>
        <v>#DIV/0!</v>
      </c>
      <c r="I105" s="209" t="e">
        <f t="shared" si="8"/>
        <v>#DIV/0!</v>
      </c>
    </row>
    <row r="106" spans="2:9" ht="13.5">
      <c r="B106" s="127">
        <v>62</v>
      </c>
      <c r="C106" s="127">
        <f t="shared" si="9"/>
        <v>0</v>
      </c>
      <c r="D106" s="207" t="e">
        <f t="shared" si="4"/>
        <v>#DIV/0!</v>
      </c>
      <c r="E106" s="207" t="e">
        <f t="shared" si="5"/>
        <v>#DIV/0!</v>
      </c>
      <c r="F106" s="208" t="e">
        <f t="shared" si="6"/>
        <v>#DIV/0!</v>
      </c>
      <c r="G106" s="207" t="e">
        <f t="shared" si="10"/>
        <v>#DIV/0!</v>
      </c>
      <c r="H106" s="127" t="e">
        <f t="shared" si="7"/>
        <v>#DIV/0!</v>
      </c>
      <c r="I106" s="209" t="e">
        <f t="shared" si="8"/>
        <v>#DIV/0!</v>
      </c>
    </row>
    <row r="107" spans="2:9" ht="13.5">
      <c r="B107" s="127">
        <v>63</v>
      </c>
      <c r="C107" s="127">
        <f t="shared" si="9"/>
        <v>0</v>
      </c>
      <c r="D107" s="207" t="e">
        <f t="shared" si="4"/>
        <v>#DIV/0!</v>
      </c>
      <c r="E107" s="207" t="e">
        <f t="shared" si="5"/>
        <v>#DIV/0!</v>
      </c>
      <c r="F107" s="208" t="e">
        <f t="shared" si="6"/>
        <v>#DIV/0!</v>
      </c>
      <c r="G107" s="207" t="e">
        <f t="shared" si="10"/>
        <v>#DIV/0!</v>
      </c>
      <c r="H107" s="127" t="e">
        <f t="shared" si="7"/>
        <v>#DIV/0!</v>
      </c>
      <c r="I107" s="209" t="e">
        <f t="shared" si="8"/>
        <v>#DIV/0!</v>
      </c>
    </row>
    <row r="108" spans="2:9" ht="13.5">
      <c r="B108" s="127">
        <v>64</v>
      </c>
      <c r="C108" s="127">
        <f aca="true" t="shared" si="11" ref="C108:C171">MIN(D$29*B108^2,D$30)</f>
        <v>0</v>
      </c>
      <c r="D108" s="207" t="e">
        <f aca="true" t="shared" si="12" ref="D108:D171">IF(D$28/D$27&lt;=0.18,16.9*C108^(2/3)/D$27^(5/3),5.38*(C108/D$28)^(2/3)/D$27)</f>
        <v>#DIV/0!</v>
      </c>
      <c r="E108" s="207" t="e">
        <f aca="true" t="shared" si="13" ref="E108:E171">D$26+D108</f>
        <v>#DIV/0!</v>
      </c>
      <c r="F108" s="208" t="e">
        <f aca="true" t="shared" si="14" ref="F108:F171">IF(D$28/D$27&lt;=0.15,0.96*(C108/D$27)^(1/3),0.195*C108^(1/3)*D$27^0.5/D$28^(5/6))</f>
        <v>#DIV/0!</v>
      </c>
      <c r="G108" s="207" t="e">
        <f t="shared" si="10"/>
        <v>#DIV/0!</v>
      </c>
      <c r="H108" s="127" t="e">
        <f aca="true" t="shared" si="15" ref="H108:H171">IF(G108&gt;=D$34,B108,"-")</f>
        <v>#DIV/0!</v>
      </c>
      <c r="I108" s="209" t="e">
        <f aca="true" t="shared" si="16" ref="I108:I171">IF(G108&gt;=D$34,C108,"-")</f>
        <v>#DIV/0!</v>
      </c>
    </row>
    <row r="109" spans="2:9" ht="13.5">
      <c r="B109" s="127">
        <v>65</v>
      </c>
      <c r="C109" s="127">
        <f t="shared" si="11"/>
        <v>0</v>
      </c>
      <c r="D109" s="207" t="e">
        <f t="shared" si="12"/>
        <v>#DIV/0!</v>
      </c>
      <c r="E109" s="207" t="e">
        <f t="shared" si="13"/>
        <v>#DIV/0!</v>
      </c>
      <c r="F109" s="208" t="e">
        <f t="shared" si="14"/>
        <v>#DIV/0!</v>
      </c>
      <c r="G109" s="207" t="e">
        <f t="shared" si="10"/>
        <v>#DIV/0!</v>
      </c>
      <c r="H109" s="127" t="e">
        <f t="shared" si="15"/>
        <v>#DIV/0!</v>
      </c>
      <c r="I109" s="209" t="e">
        <f t="shared" si="16"/>
        <v>#DIV/0!</v>
      </c>
    </row>
    <row r="110" spans="2:9" ht="13.5">
      <c r="B110" s="127">
        <v>66</v>
      </c>
      <c r="C110" s="127">
        <f t="shared" si="11"/>
        <v>0</v>
      </c>
      <c r="D110" s="207" t="e">
        <f t="shared" si="12"/>
        <v>#DIV/0!</v>
      </c>
      <c r="E110" s="207" t="e">
        <f t="shared" si="13"/>
        <v>#DIV/0!</v>
      </c>
      <c r="F110" s="208" t="e">
        <f t="shared" si="14"/>
        <v>#DIV/0!</v>
      </c>
      <c r="G110" s="207" t="e">
        <f aca="true" t="shared" si="17" ref="G110:G173">G109+F109^0.5*(E109-(1+$D$36/F109^0.5)*G109)/D$35</f>
        <v>#DIV/0!</v>
      </c>
      <c r="H110" s="127" t="e">
        <f t="shared" si="15"/>
        <v>#DIV/0!</v>
      </c>
      <c r="I110" s="209" t="e">
        <f t="shared" si="16"/>
        <v>#DIV/0!</v>
      </c>
    </row>
    <row r="111" spans="2:9" ht="13.5">
      <c r="B111" s="127">
        <v>67</v>
      </c>
      <c r="C111" s="127">
        <f t="shared" si="11"/>
        <v>0</v>
      </c>
      <c r="D111" s="207" t="e">
        <f t="shared" si="12"/>
        <v>#DIV/0!</v>
      </c>
      <c r="E111" s="207" t="e">
        <f t="shared" si="13"/>
        <v>#DIV/0!</v>
      </c>
      <c r="F111" s="208" t="e">
        <f t="shared" si="14"/>
        <v>#DIV/0!</v>
      </c>
      <c r="G111" s="207" t="e">
        <f t="shared" si="17"/>
        <v>#DIV/0!</v>
      </c>
      <c r="H111" s="127" t="e">
        <f t="shared" si="15"/>
        <v>#DIV/0!</v>
      </c>
      <c r="I111" s="209" t="e">
        <f t="shared" si="16"/>
        <v>#DIV/0!</v>
      </c>
    </row>
    <row r="112" spans="2:9" ht="13.5">
      <c r="B112" s="127">
        <v>68</v>
      </c>
      <c r="C112" s="127">
        <f t="shared" si="11"/>
        <v>0</v>
      </c>
      <c r="D112" s="207" t="e">
        <f t="shared" si="12"/>
        <v>#DIV/0!</v>
      </c>
      <c r="E112" s="207" t="e">
        <f t="shared" si="13"/>
        <v>#DIV/0!</v>
      </c>
      <c r="F112" s="208" t="e">
        <f t="shared" si="14"/>
        <v>#DIV/0!</v>
      </c>
      <c r="G112" s="207" t="e">
        <f t="shared" si="17"/>
        <v>#DIV/0!</v>
      </c>
      <c r="H112" s="127" t="e">
        <f t="shared" si="15"/>
        <v>#DIV/0!</v>
      </c>
      <c r="I112" s="209" t="e">
        <f t="shared" si="16"/>
        <v>#DIV/0!</v>
      </c>
    </row>
    <row r="113" spans="2:9" ht="13.5">
      <c r="B113" s="127">
        <v>69</v>
      </c>
      <c r="C113" s="127">
        <f t="shared" si="11"/>
        <v>0</v>
      </c>
      <c r="D113" s="207" t="e">
        <f t="shared" si="12"/>
        <v>#DIV/0!</v>
      </c>
      <c r="E113" s="207" t="e">
        <f t="shared" si="13"/>
        <v>#DIV/0!</v>
      </c>
      <c r="F113" s="208" t="e">
        <f t="shared" si="14"/>
        <v>#DIV/0!</v>
      </c>
      <c r="G113" s="207" t="e">
        <f t="shared" si="17"/>
        <v>#DIV/0!</v>
      </c>
      <c r="H113" s="127" t="e">
        <f t="shared" si="15"/>
        <v>#DIV/0!</v>
      </c>
      <c r="I113" s="209" t="e">
        <f t="shared" si="16"/>
        <v>#DIV/0!</v>
      </c>
    </row>
    <row r="114" spans="2:9" ht="13.5">
      <c r="B114" s="127">
        <v>70</v>
      </c>
      <c r="C114" s="127">
        <f t="shared" si="11"/>
        <v>0</v>
      </c>
      <c r="D114" s="207" t="e">
        <f t="shared" si="12"/>
        <v>#DIV/0!</v>
      </c>
      <c r="E114" s="207" t="e">
        <f t="shared" si="13"/>
        <v>#DIV/0!</v>
      </c>
      <c r="F114" s="208" t="e">
        <f t="shared" si="14"/>
        <v>#DIV/0!</v>
      </c>
      <c r="G114" s="207" t="e">
        <f t="shared" si="17"/>
        <v>#DIV/0!</v>
      </c>
      <c r="H114" s="127" t="e">
        <f t="shared" si="15"/>
        <v>#DIV/0!</v>
      </c>
      <c r="I114" s="209" t="e">
        <f t="shared" si="16"/>
        <v>#DIV/0!</v>
      </c>
    </row>
    <row r="115" spans="2:9" ht="13.5">
      <c r="B115" s="127">
        <v>71</v>
      </c>
      <c r="C115" s="127">
        <f t="shared" si="11"/>
        <v>0</v>
      </c>
      <c r="D115" s="207" t="e">
        <f t="shared" si="12"/>
        <v>#DIV/0!</v>
      </c>
      <c r="E115" s="207" t="e">
        <f t="shared" si="13"/>
        <v>#DIV/0!</v>
      </c>
      <c r="F115" s="208" t="e">
        <f t="shared" si="14"/>
        <v>#DIV/0!</v>
      </c>
      <c r="G115" s="207" t="e">
        <f t="shared" si="17"/>
        <v>#DIV/0!</v>
      </c>
      <c r="H115" s="127" t="e">
        <f t="shared" si="15"/>
        <v>#DIV/0!</v>
      </c>
      <c r="I115" s="209" t="e">
        <f t="shared" si="16"/>
        <v>#DIV/0!</v>
      </c>
    </row>
    <row r="116" spans="2:9" ht="13.5">
      <c r="B116" s="127">
        <v>72</v>
      </c>
      <c r="C116" s="127">
        <f t="shared" si="11"/>
        <v>0</v>
      </c>
      <c r="D116" s="207" t="e">
        <f t="shared" si="12"/>
        <v>#DIV/0!</v>
      </c>
      <c r="E116" s="207" t="e">
        <f t="shared" si="13"/>
        <v>#DIV/0!</v>
      </c>
      <c r="F116" s="208" t="e">
        <f t="shared" si="14"/>
        <v>#DIV/0!</v>
      </c>
      <c r="G116" s="207" t="e">
        <f t="shared" si="17"/>
        <v>#DIV/0!</v>
      </c>
      <c r="H116" s="127" t="e">
        <f t="shared" si="15"/>
        <v>#DIV/0!</v>
      </c>
      <c r="I116" s="209" t="e">
        <f t="shared" si="16"/>
        <v>#DIV/0!</v>
      </c>
    </row>
    <row r="117" spans="2:9" ht="13.5">
      <c r="B117" s="127">
        <v>73</v>
      </c>
      <c r="C117" s="127">
        <f t="shared" si="11"/>
        <v>0</v>
      </c>
      <c r="D117" s="207" t="e">
        <f t="shared" si="12"/>
        <v>#DIV/0!</v>
      </c>
      <c r="E117" s="207" t="e">
        <f t="shared" si="13"/>
        <v>#DIV/0!</v>
      </c>
      <c r="F117" s="208" t="e">
        <f t="shared" si="14"/>
        <v>#DIV/0!</v>
      </c>
      <c r="G117" s="207" t="e">
        <f t="shared" si="17"/>
        <v>#DIV/0!</v>
      </c>
      <c r="H117" s="127" t="e">
        <f t="shared" si="15"/>
        <v>#DIV/0!</v>
      </c>
      <c r="I117" s="209" t="e">
        <f t="shared" si="16"/>
        <v>#DIV/0!</v>
      </c>
    </row>
    <row r="118" spans="2:9" ht="13.5">
      <c r="B118" s="127">
        <v>74</v>
      </c>
      <c r="C118" s="127">
        <f t="shared" si="11"/>
        <v>0</v>
      </c>
      <c r="D118" s="207" t="e">
        <f t="shared" si="12"/>
        <v>#DIV/0!</v>
      </c>
      <c r="E118" s="207" t="e">
        <f t="shared" si="13"/>
        <v>#DIV/0!</v>
      </c>
      <c r="F118" s="208" t="e">
        <f t="shared" si="14"/>
        <v>#DIV/0!</v>
      </c>
      <c r="G118" s="207" t="e">
        <f t="shared" si="17"/>
        <v>#DIV/0!</v>
      </c>
      <c r="H118" s="127" t="e">
        <f t="shared" si="15"/>
        <v>#DIV/0!</v>
      </c>
      <c r="I118" s="209" t="e">
        <f t="shared" si="16"/>
        <v>#DIV/0!</v>
      </c>
    </row>
    <row r="119" spans="2:9" ht="13.5">
      <c r="B119" s="127">
        <v>75</v>
      </c>
      <c r="C119" s="127">
        <f t="shared" si="11"/>
        <v>0</v>
      </c>
      <c r="D119" s="207" t="e">
        <f t="shared" si="12"/>
        <v>#DIV/0!</v>
      </c>
      <c r="E119" s="207" t="e">
        <f t="shared" si="13"/>
        <v>#DIV/0!</v>
      </c>
      <c r="F119" s="208" t="e">
        <f t="shared" si="14"/>
        <v>#DIV/0!</v>
      </c>
      <c r="G119" s="207" t="e">
        <f t="shared" si="17"/>
        <v>#DIV/0!</v>
      </c>
      <c r="H119" s="127" t="e">
        <f t="shared" si="15"/>
        <v>#DIV/0!</v>
      </c>
      <c r="I119" s="209" t="e">
        <f t="shared" si="16"/>
        <v>#DIV/0!</v>
      </c>
    </row>
    <row r="120" spans="2:9" ht="13.5">
      <c r="B120" s="127">
        <v>76</v>
      </c>
      <c r="C120" s="127">
        <f t="shared" si="11"/>
        <v>0</v>
      </c>
      <c r="D120" s="207" t="e">
        <f t="shared" si="12"/>
        <v>#DIV/0!</v>
      </c>
      <c r="E120" s="207" t="e">
        <f t="shared" si="13"/>
        <v>#DIV/0!</v>
      </c>
      <c r="F120" s="208" t="e">
        <f t="shared" si="14"/>
        <v>#DIV/0!</v>
      </c>
      <c r="G120" s="207" t="e">
        <f t="shared" si="17"/>
        <v>#DIV/0!</v>
      </c>
      <c r="H120" s="127" t="e">
        <f t="shared" si="15"/>
        <v>#DIV/0!</v>
      </c>
      <c r="I120" s="209" t="e">
        <f t="shared" si="16"/>
        <v>#DIV/0!</v>
      </c>
    </row>
    <row r="121" spans="2:9" ht="13.5">
      <c r="B121" s="127">
        <v>77</v>
      </c>
      <c r="C121" s="127">
        <f t="shared" si="11"/>
        <v>0</v>
      </c>
      <c r="D121" s="207" t="e">
        <f t="shared" si="12"/>
        <v>#DIV/0!</v>
      </c>
      <c r="E121" s="207" t="e">
        <f t="shared" si="13"/>
        <v>#DIV/0!</v>
      </c>
      <c r="F121" s="208" t="e">
        <f t="shared" si="14"/>
        <v>#DIV/0!</v>
      </c>
      <c r="G121" s="207" t="e">
        <f t="shared" si="17"/>
        <v>#DIV/0!</v>
      </c>
      <c r="H121" s="127" t="e">
        <f t="shared" si="15"/>
        <v>#DIV/0!</v>
      </c>
      <c r="I121" s="209" t="e">
        <f t="shared" si="16"/>
        <v>#DIV/0!</v>
      </c>
    </row>
    <row r="122" spans="2:9" ht="13.5">
      <c r="B122" s="127">
        <v>78</v>
      </c>
      <c r="C122" s="127">
        <f t="shared" si="11"/>
        <v>0</v>
      </c>
      <c r="D122" s="207" t="e">
        <f t="shared" si="12"/>
        <v>#DIV/0!</v>
      </c>
      <c r="E122" s="207" t="e">
        <f t="shared" si="13"/>
        <v>#DIV/0!</v>
      </c>
      <c r="F122" s="208" t="e">
        <f t="shared" si="14"/>
        <v>#DIV/0!</v>
      </c>
      <c r="G122" s="207" t="e">
        <f t="shared" si="17"/>
        <v>#DIV/0!</v>
      </c>
      <c r="H122" s="127" t="e">
        <f t="shared" si="15"/>
        <v>#DIV/0!</v>
      </c>
      <c r="I122" s="209" t="e">
        <f t="shared" si="16"/>
        <v>#DIV/0!</v>
      </c>
    </row>
    <row r="123" spans="2:9" ht="13.5">
      <c r="B123" s="127">
        <v>79</v>
      </c>
      <c r="C123" s="127">
        <f t="shared" si="11"/>
        <v>0</v>
      </c>
      <c r="D123" s="207" t="e">
        <f t="shared" si="12"/>
        <v>#DIV/0!</v>
      </c>
      <c r="E123" s="207" t="e">
        <f t="shared" si="13"/>
        <v>#DIV/0!</v>
      </c>
      <c r="F123" s="208" t="e">
        <f t="shared" si="14"/>
        <v>#DIV/0!</v>
      </c>
      <c r="G123" s="207" t="e">
        <f t="shared" si="17"/>
        <v>#DIV/0!</v>
      </c>
      <c r="H123" s="127" t="e">
        <f t="shared" si="15"/>
        <v>#DIV/0!</v>
      </c>
      <c r="I123" s="209" t="e">
        <f t="shared" si="16"/>
        <v>#DIV/0!</v>
      </c>
    </row>
    <row r="124" spans="2:9" ht="13.5">
      <c r="B124" s="127">
        <v>80</v>
      </c>
      <c r="C124" s="127">
        <f t="shared" si="11"/>
        <v>0</v>
      </c>
      <c r="D124" s="207" t="e">
        <f t="shared" si="12"/>
        <v>#DIV/0!</v>
      </c>
      <c r="E124" s="207" t="e">
        <f t="shared" si="13"/>
        <v>#DIV/0!</v>
      </c>
      <c r="F124" s="208" t="e">
        <f t="shared" si="14"/>
        <v>#DIV/0!</v>
      </c>
      <c r="G124" s="207" t="e">
        <f t="shared" si="17"/>
        <v>#DIV/0!</v>
      </c>
      <c r="H124" s="127" t="e">
        <f t="shared" si="15"/>
        <v>#DIV/0!</v>
      </c>
      <c r="I124" s="209" t="e">
        <f t="shared" si="16"/>
        <v>#DIV/0!</v>
      </c>
    </row>
    <row r="125" spans="2:9" ht="13.5">
      <c r="B125" s="127">
        <v>81</v>
      </c>
      <c r="C125" s="127">
        <f t="shared" si="11"/>
        <v>0</v>
      </c>
      <c r="D125" s="207" t="e">
        <f t="shared" si="12"/>
        <v>#DIV/0!</v>
      </c>
      <c r="E125" s="207" t="e">
        <f t="shared" si="13"/>
        <v>#DIV/0!</v>
      </c>
      <c r="F125" s="208" t="e">
        <f t="shared" si="14"/>
        <v>#DIV/0!</v>
      </c>
      <c r="G125" s="207" t="e">
        <f t="shared" si="17"/>
        <v>#DIV/0!</v>
      </c>
      <c r="H125" s="127" t="e">
        <f t="shared" si="15"/>
        <v>#DIV/0!</v>
      </c>
      <c r="I125" s="209" t="e">
        <f t="shared" si="16"/>
        <v>#DIV/0!</v>
      </c>
    </row>
    <row r="126" spans="2:9" ht="13.5">
      <c r="B126" s="127">
        <v>82</v>
      </c>
      <c r="C126" s="127">
        <f t="shared" si="11"/>
        <v>0</v>
      </c>
      <c r="D126" s="207" t="e">
        <f t="shared" si="12"/>
        <v>#DIV/0!</v>
      </c>
      <c r="E126" s="207" t="e">
        <f t="shared" si="13"/>
        <v>#DIV/0!</v>
      </c>
      <c r="F126" s="208" t="e">
        <f t="shared" si="14"/>
        <v>#DIV/0!</v>
      </c>
      <c r="G126" s="207" t="e">
        <f t="shared" si="17"/>
        <v>#DIV/0!</v>
      </c>
      <c r="H126" s="127" t="e">
        <f t="shared" si="15"/>
        <v>#DIV/0!</v>
      </c>
      <c r="I126" s="209" t="e">
        <f t="shared" si="16"/>
        <v>#DIV/0!</v>
      </c>
    </row>
    <row r="127" spans="2:9" ht="13.5">
      <c r="B127" s="127">
        <v>83</v>
      </c>
      <c r="C127" s="127">
        <f t="shared" si="11"/>
        <v>0</v>
      </c>
      <c r="D127" s="207" t="e">
        <f t="shared" si="12"/>
        <v>#DIV/0!</v>
      </c>
      <c r="E127" s="207" t="e">
        <f t="shared" si="13"/>
        <v>#DIV/0!</v>
      </c>
      <c r="F127" s="208" t="e">
        <f t="shared" si="14"/>
        <v>#DIV/0!</v>
      </c>
      <c r="G127" s="207" t="e">
        <f t="shared" si="17"/>
        <v>#DIV/0!</v>
      </c>
      <c r="H127" s="127" t="e">
        <f t="shared" si="15"/>
        <v>#DIV/0!</v>
      </c>
      <c r="I127" s="209" t="e">
        <f t="shared" si="16"/>
        <v>#DIV/0!</v>
      </c>
    </row>
    <row r="128" spans="2:9" ht="13.5">
      <c r="B128" s="127">
        <v>84</v>
      </c>
      <c r="C128" s="127">
        <f t="shared" si="11"/>
        <v>0</v>
      </c>
      <c r="D128" s="207" t="e">
        <f t="shared" si="12"/>
        <v>#DIV/0!</v>
      </c>
      <c r="E128" s="207" t="e">
        <f t="shared" si="13"/>
        <v>#DIV/0!</v>
      </c>
      <c r="F128" s="208" t="e">
        <f t="shared" si="14"/>
        <v>#DIV/0!</v>
      </c>
      <c r="G128" s="207" t="e">
        <f t="shared" si="17"/>
        <v>#DIV/0!</v>
      </c>
      <c r="H128" s="127" t="e">
        <f t="shared" si="15"/>
        <v>#DIV/0!</v>
      </c>
      <c r="I128" s="209" t="e">
        <f t="shared" si="16"/>
        <v>#DIV/0!</v>
      </c>
    </row>
    <row r="129" spans="2:9" ht="13.5">
      <c r="B129" s="127">
        <v>85</v>
      </c>
      <c r="C129" s="127">
        <f t="shared" si="11"/>
        <v>0</v>
      </c>
      <c r="D129" s="207" t="e">
        <f t="shared" si="12"/>
        <v>#DIV/0!</v>
      </c>
      <c r="E129" s="207" t="e">
        <f t="shared" si="13"/>
        <v>#DIV/0!</v>
      </c>
      <c r="F129" s="208" t="e">
        <f t="shared" si="14"/>
        <v>#DIV/0!</v>
      </c>
      <c r="G129" s="207" t="e">
        <f t="shared" si="17"/>
        <v>#DIV/0!</v>
      </c>
      <c r="H129" s="127" t="e">
        <f t="shared" si="15"/>
        <v>#DIV/0!</v>
      </c>
      <c r="I129" s="209" t="e">
        <f t="shared" si="16"/>
        <v>#DIV/0!</v>
      </c>
    </row>
    <row r="130" spans="2:9" ht="13.5">
      <c r="B130" s="127">
        <v>86</v>
      </c>
      <c r="C130" s="127">
        <f t="shared" si="11"/>
        <v>0</v>
      </c>
      <c r="D130" s="207" t="e">
        <f t="shared" si="12"/>
        <v>#DIV/0!</v>
      </c>
      <c r="E130" s="207" t="e">
        <f t="shared" si="13"/>
        <v>#DIV/0!</v>
      </c>
      <c r="F130" s="208" t="e">
        <f t="shared" si="14"/>
        <v>#DIV/0!</v>
      </c>
      <c r="G130" s="207" t="e">
        <f t="shared" si="17"/>
        <v>#DIV/0!</v>
      </c>
      <c r="H130" s="127" t="e">
        <f t="shared" si="15"/>
        <v>#DIV/0!</v>
      </c>
      <c r="I130" s="209" t="e">
        <f t="shared" si="16"/>
        <v>#DIV/0!</v>
      </c>
    </row>
    <row r="131" spans="2:9" ht="13.5">
      <c r="B131" s="127">
        <v>87</v>
      </c>
      <c r="C131" s="127">
        <f t="shared" si="11"/>
        <v>0</v>
      </c>
      <c r="D131" s="207" t="e">
        <f t="shared" si="12"/>
        <v>#DIV/0!</v>
      </c>
      <c r="E131" s="207" t="e">
        <f t="shared" si="13"/>
        <v>#DIV/0!</v>
      </c>
      <c r="F131" s="208" t="e">
        <f t="shared" si="14"/>
        <v>#DIV/0!</v>
      </c>
      <c r="G131" s="207" t="e">
        <f t="shared" si="17"/>
        <v>#DIV/0!</v>
      </c>
      <c r="H131" s="127" t="e">
        <f t="shared" si="15"/>
        <v>#DIV/0!</v>
      </c>
      <c r="I131" s="209" t="e">
        <f t="shared" si="16"/>
        <v>#DIV/0!</v>
      </c>
    </row>
    <row r="132" spans="2:9" ht="13.5">
      <c r="B132" s="127">
        <v>88</v>
      </c>
      <c r="C132" s="127">
        <f t="shared" si="11"/>
        <v>0</v>
      </c>
      <c r="D132" s="207" t="e">
        <f t="shared" si="12"/>
        <v>#DIV/0!</v>
      </c>
      <c r="E132" s="207" t="e">
        <f t="shared" si="13"/>
        <v>#DIV/0!</v>
      </c>
      <c r="F132" s="208" t="e">
        <f t="shared" si="14"/>
        <v>#DIV/0!</v>
      </c>
      <c r="G132" s="207" t="e">
        <f t="shared" si="17"/>
        <v>#DIV/0!</v>
      </c>
      <c r="H132" s="127" t="e">
        <f t="shared" si="15"/>
        <v>#DIV/0!</v>
      </c>
      <c r="I132" s="209" t="e">
        <f t="shared" si="16"/>
        <v>#DIV/0!</v>
      </c>
    </row>
    <row r="133" spans="2:9" ht="13.5">
      <c r="B133" s="127">
        <v>89</v>
      </c>
      <c r="C133" s="127">
        <f t="shared" si="11"/>
        <v>0</v>
      </c>
      <c r="D133" s="207" t="e">
        <f t="shared" si="12"/>
        <v>#DIV/0!</v>
      </c>
      <c r="E133" s="207" t="e">
        <f t="shared" si="13"/>
        <v>#DIV/0!</v>
      </c>
      <c r="F133" s="208" t="e">
        <f t="shared" si="14"/>
        <v>#DIV/0!</v>
      </c>
      <c r="G133" s="207" t="e">
        <f t="shared" si="17"/>
        <v>#DIV/0!</v>
      </c>
      <c r="H133" s="127" t="e">
        <f t="shared" si="15"/>
        <v>#DIV/0!</v>
      </c>
      <c r="I133" s="209" t="e">
        <f t="shared" si="16"/>
        <v>#DIV/0!</v>
      </c>
    </row>
    <row r="134" spans="2:9" ht="13.5">
      <c r="B134" s="127">
        <v>90</v>
      </c>
      <c r="C134" s="127">
        <f t="shared" si="11"/>
        <v>0</v>
      </c>
      <c r="D134" s="207" t="e">
        <f t="shared" si="12"/>
        <v>#DIV/0!</v>
      </c>
      <c r="E134" s="207" t="e">
        <f t="shared" si="13"/>
        <v>#DIV/0!</v>
      </c>
      <c r="F134" s="208" t="e">
        <f t="shared" si="14"/>
        <v>#DIV/0!</v>
      </c>
      <c r="G134" s="207" t="e">
        <f t="shared" si="17"/>
        <v>#DIV/0!</v>
      </c>
      <c r="H134" s="127" t="e">
        <f t="shared" si="15"/>
        <v>#DIV/0!</v>
      </c>
      <c r="I134" s="209" t="e">
        <f t="shared" si="16"/>
        <v>#DIV/0!</v>
      </c>
    </row>
    <row r="135" spans="2:9" ht="13.5">
      <c r="B135" s="127">
        <v>91</v>
      </c>
      <c r="C135" s="127">
        <f t="shared" si="11"/>
        <v>0</v>
      </c>
      <c r="D135" s="207" t="e">
        <f t="shared" si="12"/>
        <v>#DIV/0!</v>
      </c>
      <c r="E135" s="207" t="e">
        <f t="shared" si="13"/>
        <v>#DIV/0!</v>
      </c>
      <c r="F135" s="208" t="e">
        <f t="shared" si="14"/>
        <v>#DIV/0!</v>
      </c>
      <c r="G135" s="207" t="e">
        <f t="shared" si="17"/>
        <v>#DIV/0!</v>
      </c>
      <c r="H135" s="127" t="e">
        <f t="shared" si="15"/>
        <v>#DIV/0!</v>
      </c>
      <c r="I135" s="209" t="e">
        <f t="shared" si="16"/>
        <v>#DIV/0!</v>
      </c>
    </row>
    <row r="136" spans="2:9" ht="13.5">
      <c r="B136" s="127">
        <v>92</v>
      </c>
      <c r="C136" s="127">
        <f t="shared" si="11"/>
        <v>0</v>
      </c>
      <c r="D136" s="207" t="e">
        <f t="shared" si="12"/>
        <v>#DIV/0!</v>
      </c>
      <c r="E136" s="207" t="e">
        <f t="shared" si="13"/>
        <v>#DIV/0!</v>
      </c>
      <c r="F136" s="208" t="e">
        <f t="shared" si="14"/>
        <v>#DIV/0!</v>
      </c>
      <c r="G136" s="207" t="e">
        <f t="shared" si="17"/>
        <v>#DIV/0!</v>
      </c>
      <c r="H136" s="127" t="e">
        <f t="shared" si="15"/>
        <v>#DIV/0!</v>
      </c>
      <c r="I136" s="209" t="e">
        <f t="shared" si="16"/>
        <v>#DIV/0!</v>
      </c>
    </row>
    <row r="137" spans="2:9" ht="13.5">
      <c r="B137" s="127">
        <v>93</v>
      </c>
      <c r="C137" s="127">
        <f t="shared" si="11"/>
        <v>0</v>
      </c>
      <c r="D137" s="207" t="e">
        <f t="shared" si="12"/>
        <v>#DIV/0!</v>
      </c>
      <c r="E137" s="207" t="e">
        <f t="shared" si="13"/>
        <v>#DIV/0!</v>
      </c>
      <c r="F137" s="208" t="e">
        <f t="shared" si="14"/>
        <v>#DIV/0!</v>
      </c>
      <c r="G137" s="207" t="e">
        <f t="shared" si="17"/>
        <v>#DIV/0!</v>
      </c>
      <c r="H137" s="127" t="e">
        <f t="shared" si="15"/>
        <v>#DIV/0!</v>
      </c>
      <c r="I137" s="209" t="e">
        <f t="shared" si="16"/>
        <v>#DIV/0!</v>
      </c>
    </row>
    <row r="138" spans="2:9" ht="13.5">
      <c r="B138" s="127">
        <v>94</v>
      </c>
      <c r="C138" s="127">
        <f t="shared" si="11"/>
        <v>0</v>
      </c>
      <c r="D138" s="207" t="e">
        <f t="shared" si="12"/>
        <v>#DIV/0!</v>
      </c>
      <c r="E138" s="207" t="e">
        <f t="shared" si="13"/>
        <v>#DIV/0!</v>
      </c>
      <c r="F138" s="208" t="e">
        <f t="shared" si="14"/>
        <v>#DIV/0!</v>
      </c>
      <c r="G138" s="207" t="e">
        <f t="shared" si="17"/>
        <v>#DIV/0!</v>
      </c>
      <c r="H138" s="127" t="e">
        <f t="shared" si="15"/>
        <v>#DIV/0!</v>
      </c>
      <c r="I138" s="209" t="e">
        <f t="shared" si="16"/>
        <v>#DIV/0!</v>
      </c>
    </row>
    <row r="139" spans="2:9" ht="13.5">
      <c r="B139" s="127">
        <v>95</v>
      </c>
      <c r="C139" s="127">
        <f t="shared" si="11"/>
        <v>0</v>
      </c>
      <c r="D139" s="207" t="e">
        <f t="shared" si="12"/>
        <v>#DIV/0!</v>
      </c>
      <c r="E139" s="207" t="e">
        <f t="shared" si="13"/>
        <v>#DIV/0!</v>
      </c>
      <c r="F139" s="208" t="e">
        <f t="shared" si="14"/>
        <v>#DIV/0!</v>
      </c>
      <c r="G139" s="207" t="e">
        <f t="shared" si="17"/>
        <v>#DIV/0!</v>
      </c>
      <c r="H139" s="127" t="e">
        <f t="shared" si="15"/>
        <v>#DIV/0!</v>
      </c>
      <c r="I139" s="209" t="e">
        <f t="shared" si="16"/>
        <v>#DIV/0!</v>
      </c>
    </row>
    <row r="140" spans="2:9" ht="13.5">
      <c r="B140" s="127">
        <v>96</v>
      </c>
      <c r="C140" s="127">
        <f t="shared" si="11"/>
        <v>0</v>
      </c>
      <c r="D140" s="207" t="e">
        <f t="shared" si="12"/>
        <v>#DIV/0!</v>
      </c>
      <c r="E140" s="207" t="e">
        <f t="shared" si="13"/>
        <v>#DIV/0!</v>
      </c>
      <c r="F140" s="208" t="e">
        <f t="shared" si="14"/>
        <v>#DIV/0!</v>
      </c>
      <c r="G140" s="207" t="e">
        <f t="shared" si="17"/>
        <v>#DIV/0!</v>
      </c>
      <c r="H140" s="127" t="e">
        <f t="shared" si="15"/>
        <v>#DIV/0!</v>
      </c>
      <c r="I140" s="209" t="e">
        <f t="shared" si="16"/>
        <v>#DIV/0!</v>
      </c>
    </row>
    <row r="141" spans="2:9" ht="13.5">
      <c r="B141" s="127">
        <v>97</v>
      </c>
      <c r="C141" s="127">
        <f t="shared" si="11"/>
        <v>0</v>
      </c>
      <c r="D141" s="207" t="e">
        <f t="shared" si="12"/>
        <v>#DIV/0!</v>
      </c>
      <c r="E141" s="207" t="e">
        <f t="shared" si="13"/>
        <v>#DIV/0!</v>
      </c>
      <c r="F141" s="208" t="e">
        <f t="shared" si="14"/>
        <v>#DIV/0!</v>
      </c>
      <c r="G141" s="207" t="e">
        <f t="shared" si="17"/>
        <v>#DIV/0!</v>
      </c>
      <c r="H141" s="127" t="e">
        <f t="shared" si="15"/>
        <v>#DIV/0!</v>
      </c>
      <c r="I141" s="209" t="e">
        <f t="shared" si="16"/>
        <v>#DIV/0!</v>
      </c>
    </row>
    <row r="142" spans="2:9" ht="13.5">
      <c r="B142" s="127">
        <v>98</v>
      </c>
      <c r="C142" s="127">
        <f t="shared" si="11"/>
        <v>0</v>
      </c>
      <c r="D142" s="207" t="e">
        <f t="shared" si="12"/>
        <v>#DIV/0!</v>
      </c>
      <c r="E142" s="207" t="e">
        <f t="shared" si="13"/>
        <v>#DIV/0!</v>
      </c>
      <c r="F142" s="208" t="e">
        <f t="shared" si="14"/>
        <v>#DIV/0!</v>
      </c>
      <c r="G142" s="207" t="e">
        <f t="shared" si="17"/>
        <v>#DIV/0!</v>
      </c>
      <c r="H142" s="127" t="e">
        <f t="shared" si="15"/>
        <v>#DIV/0!</v>
      </c>
      <c r="I142" s="209" t="e">
        <f t="shared" si="16"/>
        <v>#DIV/0!</v>
      </c>
    </row>
    <row r="143" spans="2:9" ht="13.5">
      <c r="B143" s="127">
        <v>99</v>
      </c>
      <c r="C143" s="127">
        <f t="shared" si="11"/>
        <v>0</v>
      </c>
      <c r="D143" s="207" t="e">
        <f t="shared" si="12"/>
        <v>#DIV/0!</v>
      </c>
      <c r="E143" s="207" t="e">
        <f t="shared" si="13"/>
        <v>#DIV/0!</v>
      </c>
      <c r="F143" s="208" t="e">
        <f t="shared" si="14"/>
        <v>#DIV/0!</v>
      </c>
      <c r="G143" s="207" t="e">
        <f t="shared" si="17"/>
        <v>#DIV/0!</v>
      </c>
      <c r="H143" s="127" t="e">
        <f t="shared" si="15"/>
        <v>#DIV/0!</v>
      </c>
      <c r="I143" s="209" t="e">
        <f t="shared" si="16"/>
        <v>#DIV/0!</v>
      </c>
    </row>
    <row r="144" spans="2:9" ht="13.5">
      <c r="B144" s="127">
        <v>100</v>
      </c>
      <c r="C144" s="127">
        <f t="shared" si="11"/>
        <v>0</v>
      </c>
      <c r="D144" s="207" t="e">
        <f t="shared" si="12"/>
        <v>#DIV/0!</v>
      </c>
      <c r="E144" s="207" t="e">
        <f t="shared" si="13"/>
        <v>#DIV/0!</v>
      </c>
      <c r="F144" s="208" t="e">
        <f t="shared" si="14"/>
        <v>#DIV/0!</v>
      </c>
      <c r="G144" s="207" t="e">
        <f t="shared" si="17"/>
        <v>#DIV/0!</v>
      </c>
      <c r="H144" s="127" t="e">
        <f t="shared" si="15"/>
        <v>#DIV/0!</v>
      </c>
      <c r="I144" s="209" t="e">
        <f t="shared" si="16"/>
        <v>#DIV/0!</v>
      </c>
    </row>
    <row r="145" spans="2:9" ht="13.5">
      <c r="B145" s="127">
        <v>101</v>
      </c>
      <c r="C145" s="127">
        <f t="shared" si="11"/>
        <v>0</v>
      </c>
      <c r="D145" s="207" t="e">
        <f t="shared" si="12"/>
        <v>#DIV/0!</v>
      </c>
      <c r="E145" s="207" t="e">
        <f t="shared" si="13"/>
        <v>#DIV/0!</v>
      </c>
      <c r="F145" s="208" t="e">
        <f t="shared" si="14"/>
        <v>#DIV/0!</v>
      </c>
      <c r="G145" s="207" t="e">
        <f t="shared" si="17"/>
        <v>#DIV/0!</v>
      </c>
      <c r="H145" s="127" t="e">
        <f t="shared" si="15"/>
        <v>#DIV/0!</v>
      </c>
      <c r="I145" s="209" t="e">
        <f t="shared" si="16"/>
        <v>#DIV/0!</v>
      </c>
    </row>
    <row r="146" spans="2:9" ht="13.5">
      <c r="B146" s="127">
        <v>102</v>
      </c>
      <c r="C146" s="127">
        <f t="shared" si="11"/>
        <v>0</v>
      </c>
      <c r="D146" s="207" t="e">
        <f t="shared" si="12"/>
        <v>#DIV/0!</v>
      </c>
      <c r="E146" s="207" t="e">
        <f t="shared" si="13"/>
        <v>#DIV/0!</v>
      </c>
      <c r="F146" s="208" t="e">
        <f t="shared" si="14"/>
        <v>#DIV/0!</v>
      </c>
      <c r="G146" s="207" t="e">
        <f t="shared" si="17"/>
        <v>#DIV/0!</v>
      </c>
      <c r="H146" s="127" t="e">
        <f t="shared" si="15"/>
        <v>#DIV/0!</v>
      </c>
      <c r="I146" s="209" t="e">
        <f t="shared" si="16"/>
        <v>#DIV/0!</v>
      </c>
    </row>
    <row r="147" spans="2:9" ht="13.5">
      <c r="B147" s="127">
        <v>103</v>
      </c>
      <c r="C147" s="127">
        <f t="shared" si="11"/>
        <v>0</v>
      </c>
      <c r="D147" s="207" t="e">
        <f t="shared" si="12"/>
        <v>#DIV/0!</v>
      </c>
      <c r="E147" s="207" t="e">
        <f t="shared" si="13"/>
        <v>#DIV/0!</v>
      </c>
      <c r="F147" s="208" t="e">
        <f t="shared" si="14"/>
        <v>#DIV/0!</v>
      </c>
      <c r="G147" s="207" t="e">
        <f t="shared" si="17"/>
        <v>#DIV/0!</v>
      </c>
      <c r="H147" s="127" t="e">
        <f t="shared" si="15"/>
        <v>#DIV/0!</v>
      </c>
      <c r="I147" s="209" t="e">
        <f t="shared" si="16"/>
        <v>#DIV/0!</v>
      </c>
    </row>
    <row r="148" spans="2:9" ht="13.5">
      <c r="B148" s="127">
        <v>104</v>
      </c>
      <c r="C148" s="127">
        <f t="shared" si="11"/>
        <v>0</v>
      </c>
      <c r="D148" s="207" t="e">
        <f t="shared" si="12"/>
        <v>#DIV/0!</v>
      </c>
      <c r="E148" s="207" t="e">
        <f t="shared" si="13"/>
        <v>#DIV/0!</v>
      </c>
      <c r="F148" s="208" t="e">
        <f t="shared" si="14"/>
        <v>#DIV/0!</v>
      </c>
      <c r="G148" s="207" t="e">
        <f t="shared" si="17"/>
        <v>#DIV/0!</v>
      </c>
      <c r="H148" s="127" t="e">
        <f t="shared" si="15"/>
        <v>#DIV/0!</v>
      </c>
      <c r="I148" s="209" t="e">
        <f t="shared" si="16"/>
        <v>#DIV/0!</v>
      </c>
    </row>
    <row r="149" spans="2:9" ht="13.5">
      <c r="B149" s="127">
        <v>105</v>
      </c>
      <c r="C149" s="127">
        <f t="shared" si="11"/>
        <v>0</v>
      </c>
      <c r="D149" s="207" t="e">
        <f t="shared" si="12"/>
        <v>#DIV/0!</v>
      </c>
      <c r="E149" s="207" t="e">
        <f t="shared" si="13"/>
        <v>#DIV/0!</v>
      </c>
      <c r="F149" s="208" t="e">
        <f t="shared" si="14"/>
        <v>#DIV/0!</v>
      </c>
      <c r="G149" s="207" t="e">
        <f t="shared" si="17"/>
        <v>#DIV/0!</v>
      </c>
      <c r="H149" s="127" t="e">
        <f t="shared" si="15"/>
        <v>#DIV/0!</v>
      </c>
      <c r="I149" s="209" t="e">
        <f t="shared" si="16"/>
        <v>#DIV/0!</v>
      </c>
    </row>
    <row r="150" spans="2:9" ht="13.5">
      <c r="B150" s="127">
        <v>106</v>
      </c>
      <c r="C150" s="127">
        <f t="shared" si="11"/>
        <v>0</v>
      </c>
      <c r="D150" s="207" t="e">
        <f t="shared" si="12"/>
        <v>#DIV/0!</v>
      </c>
      <c r="E150" s="207" t="e">
        <f t="shared" si="13"/>
        <v>#DIV/0!</v>
      </c>
      <c r="F150" s="208" t="e">
        <f t="shared" si="14"/>
        <v>#DIV/0!</v>
      </c>
      <c r="G150" s="207" t="e">
        <f t="shared" si="17"/>
        <v>#DIV/0!</v>
      </c>
      <c r="H150" s="127" t="e">
        <f t="shared" si="15"/>
        <v>#DIV/0!</v>
      </c>
      <c r="I150" s="209" t="e">
        <f t="shared" si="16"/>
        <v>#DIV/0!</v>
      </c>
    </row>
    <row r="151" spans="2:9" ht="13.5">
      <c r="B151" s="127">
        <v>107</v>
      </c>
      <c r="C151" s="127">
        <f t="shared" si="11"/>
        <v>0</v>
      </c>
      <c r="D151" s="207" t="e">
        <f t="shared" si="12"/>
        <v>#DIV/0!</v>
      </c>
      <c r="E151" s="207" t="e">
        <f t="shared" si="13"/>
        <v>#DIV/0!</v>
      </c>
      <c r="F151" s="208" t="e">
        <f t="shared" si="14"/>
        <v>#DIV/0!</v>
      </c>
      <c r="G151" s="207" t="e">
        <f t="shared" si="17"/>
        <v>#DIV/0!</v>
      </c>
      <c r="H151" s="127" t="e">
        <f t="shared" si="15"/>
        <v>#DIV/0!</v>
      </c>
      <c r="I151" s="209" t="e">
        <f t="shared" si="16"/>
        <v>#DIV/0!</v>
      </c>
    </row>
    <row r="152" spans="2:9" ht="13.5">
      <c r="B152" s="127">
        <v>108</v>
      </c>
      <c r="C152" s="127">
        <f t="shared" si="11"/>
        <v>0</v>
      </c>
      <c r="D152" s="207" t="e">
        <f t="shared" si="12"/>
        <v>#DIV/0!</v>
      </c>
      <c r="E152" s="207" t="e">
        <f t="shared" si="13"/>
        <v>#DIV/0!</v>
      </c>
      <c r="F152" s="208" t="e">
        <f t="shared" si="14"/>
        <v>#DIV/0!</v>
      </c>
      <c r="G152" s="207" t="e">
        <f t="shared" si="17"/>
        <v>#DIV/0!</v>
      </c>
      <c r="H152" s="127" t="e">
        <f t="shared" si="15"/>
        <v>#DIV/0!</v>
      </c>
      <c r="I152" s="209" t="e">
        <f t="shared" si="16"/>
        <v>#DIV/0!</v>
      </c>
    </row>
    <row r="153" spans="2:9" ht="13.5">
      <c r="B153" s="127">
        <v>109</v>
      </c>
      <c r="C153" s="127">
        <f t="shared" si="11"/>
        <v>0</v>
      </c>
      <c r="D153" s="207" t="e">
        <f t="shared" si="12"/>
        <v>#DIV/0!</v>
      </c>
      <c r="E153" s="207" t="e">
        <f t="shared" si="13"/>
        <v>#DIV/0!</v>
      </c>
      <c r="F153" s="208" t="e">
        <f t="shared" si="14"/>
        <v>#DIV/0!</v>
      </c>
      <c r="G153" s="207" t="e">
        <f t="shared" si="17"/>
        <v>#DIV/0!</v>
      </c>
      <c r="H153" s="127" t="e">
        <f t="shared" si="15"/>
        <v>#DIV/0!</v>
      </c>
      <c r="I153" s="209" t="e">
        <f t="shared" si="16"/>
        <v>#DIV/0!</v>
      </c>
    </row>
    <row r="154" spans="2:9" ht="13.5">
      <c r="B154" s="127">
        <v>110</v>
      </c>
      <c r="C154" s="127">
        <f t="shared" si="11"/>
        <v>0</v>
      </c>
      <c r="D154" s="207" t="e">
        <f t="shared" si="12"/>
        <v>#DIV/0!</v>
      </c>
      <c r="E154" s="207" t="e">
        <f t="shared" si="13"/>
        <v>#DIV/0!</v>
      </c>
      <c r="F154" s="208" t="e">
        <f t="shared" si="14"/>
        <v>#DIV/0!</v>
      </c>
      <c r="G154" s="207" t="e">
        <f t="shared" si="17"/>
        <v>#DIV/0!</v>
      </c>
      <c r="H154" s="127" t="e">
        <f t="shared" si="15"/>
        <v>#DIV/0!</v>
      </c>
      <c r="I154" s="209" t="e">
        <f t="shared" si="16"/>
        <v>#DIV/0!</v>
      </c>
    </row>
    <row r="155" spans="2:9" ht="13.5">
      <c r="B155" s="127">
        <v>111</v>
      </c>
      <c r="C155" s="127">
        <f t="shared" si="11"/>
        <v>0</v>
      </c>
      <c r="D155" s="207" t="e">
        <f t="shared" si="12"/>
        <v>#DIV/0!</v>
      </c>
      <c r="E155" s="207" t="e">
        <f t="shared" si="13"/>
        <v>#DIV/0!</v>
      </c>
      <c r="F155" s="208" t="e">
        <f t="shared" si="14"/>
        <v>#DIV/0!</v>
      </c>
      <c r="G155" s="207" t="e">
        <f t="shared" si="17"/>
        <v>#DIV/0!</v>
      </c>
      <c r="H155" s="127" t="e">
        <f t="shared" si="15"/>
        <v>#DIV/0!</v>
      </c>
      <c r="I155" s="209" t="e">
        <f t="shared" si="16"/>
        <v>#DIV/0!</v>
      </c>
    </row>
    <row r="156" spans="2:9" ht="13.5">
      <c r="B156" s="127">
        <v>112</v>
      </c>
      <c r="C156" s="127">
        <f t="shared" si="11"/>
        <v>0</v>
      </c>
      <c r="D156" s="207" t="e">
        <f t="shared" si="12"/>
        <v>#DIV/0!</v>
      </c>
      <c r="E156" s="207" t="e">
        <f t="shared" si="13"/>
        <v>#DIV/0!</v>
      </c>
      <c r="F156" s="208" t="e">
        <f t="shared" si="14"/>
        <v>#DIV/0!</v>
      </c>
      <c r="G156" s="207" t="e">
        <f t="shared" si="17"/>
        <v>#DIV/0!</v>
      </c>
      <c r="H156" s="127" t="e">
        <f t="shared" si="15"/>
        <v>#DIV/0!</v>
      </c>
      <c r="I156" s="209" t="e">
        <f t="shared" si="16"/>
        <v>#DIV/0!</v>
      </c>
    </row>
    <row r="157" spans="2:9" ht="13.5">
      <c r="B157" s="127">
        <v>113</v>
      </c>
      <c r="C157" s="127">
        <f t="shared" si="11"/>
        <v>0</v>
      </c>
      <c r="D157" s="207" t="e">
        <f t="shared" si="12"/>
        <v>#DIV/0!</v>
      </c>
      <c r="E157" s="207" t="e">
        <f t="shared" si="13"/>
        <v>#DIV/0!</v>
      </c>
      <c r="F157" s="208" t="e">
        <f t="shared" si="14"/>
        <v>#DIV/0!</v>
      </c>
      <c r="G157" s="207" t="e">
        <f t="shared" si="17"/>
        <v>#DIV/0!</v>
      </c>
      <c r="H157" s="127" t="e">
        <f t="shared" si="15"/>
        <v>#DIV/0!</v>
      </c>
      <c r="I157" s="209" t="e">
        <f t="shared" si="16"/>
        <v>#DIV/0!</v>
      </c>
    </row>
    <row r="158" spans="2:9" ht="13.5">
      <c r="B158" s="127">
        <v>114</v>
      </c>
      <c r="C158" s="127">
        <f t="shared" si="11"/>
        <v>0</v>
      </c>
      <c r="D158" s="207" t="e">
        <f t="shared" si="12"/>
        <v>#DIV/0!</v>
      </c>
      <c r="E158" s="207" t="e">
        <f t="shared" si="13"/>
        <v>#DIV/0!</v>
      </c>
      <c r="F158" s="208" t="e">
        <f t="shared" si="14"/>
        <v>#DIV/0!</v>
      </c>
      <c r="G158" s="207" t="e">
        <f t="shared" si="17"/>
        <v>#DIV/0!</v>
      </c>
      <c r="H158" s="127" t="e">
        <f t="shared" si="15"/>
        <v>#DIV/0!</v>
      </c>
      <c r="I158" s="209" t="e">
        <f t="shared" si="16"/>
        <v>#DIV/0!</v>
      </c>
    </row>
    <row r="159" spans="2:9" ht="13.5">
      <c r="B159" s="127">
        <v>115</v>
      </c>
      <c r="C159" s="127">
        <f t="shared" si="11"/>
        <v>0</v>
      </c>
      <c r="D159" s="207" t="e">
        <f t="shared" si="12"/>
        <v>#DIV/0!</v>
      </c>
      <c r="E159" s="207" t="e">
        <f t="shared" si="13"/>
        <v>#DIV/0!</v>
      </c>
      <c r="F159" s="208" t="e">
        <f t="shared" si="14"/>
        <v>#DIV/0!</v>
      </c>
      <c r="G159" s="207" t="e">
        <f t="shared" si="17"/>
        <v>#DIV/0!</v>
      </c>
      <c r="H159" s="127" t="e">
        <f t="shared" si="15"/>
        <v>#DIV/0!</v>
      </c>
      <c r="I159" s="209" t="e">
        <f t="shared" si="16"/>
        <v>#DIV/0!</v>
      </c>
    </row>
    <row r="160" spans="2:9" ht="13.5">
      <c r="B160" s="127">
        <v>116</v>
      </c>
      <c r="C160" s="127">
        <f t="shared" si="11"/>
        <v>0</v>
      </c>
      <c r="D160" s="207" t="e">
        <f t="shared" si="12"/>
        <v>#DIV/0!</v>
      </c>
      <c r="E160" s="207" t="e">
        <f t="shared" si="13"/>
        <v>#DIV/0!</v>
      </c>
      <c r="F160" s="208" t="e">
        <f t="shared" si="14"/>
        <v>#DIV/0!</v>
      </c>
      <c r="G160" s="207" t="e">
        <f t="shared" si="17"/>
        <v>#DIV/0!</v>
      </c>
      <c r="H160" s="127" t="e">
        <f t="shared" si="15"/>
        <v>#DIV/0!</v>
      </c>
      <c r="I160" s="209" t="e">
        <f t="shared" si="16"/>
        <v>#DIV/0!</v>
      </c>
    </row>
    <row r="161" spans="2:9" ht="13.5">
      <c r="B161" s="127">
        <v>117</v>
      </c>
      <c r="C161" s="127">
        <f t="shared" si="11"/>
        <v>0</v>
      </c>
      <c r="D161" s="207" t="e">
        <f t="shared" si="12"/>
        <v>#DIV/0!</v>
      </c>
      <c r="E161" s="207" t="e">
        <f t="shared" si="13"/>
        <v>#DIV/0!</v>
      </c>
      <c r="F161" s="208" t="e">
        <f t="shared" si="14"/>
        <v>#DIV/0!</v>
      </c>
      <c r="G161" s="207" t="e">
        <f t="shared" si="17"/>
        <v>#DIV/0!</v>
      </c>
      <c r="H161" s="127" t="e">
        <f t="shared" si="15"/>
        <v>#DIV/0!</v>
      </c>
      <c r="I161" s="209" t="e">
        <f t="shared" si="16"/>
        <v>#DIV/0!</v>
      </c>
    </row>
    <row r="162" spans="2:9" ht="13.5">
      <c r="B162" s="127">
        <v>118</v>
      </c>
      <c r="C162" s="127">
        <f t="shared" si="11"/>
        <v>0</v>
      </c>
      <c r="D162" s="207" t="e">
        <f t="shared" si="12"/>
        <v>#DIV/0!</v>
      </c>
      <c r="E162" s="207" t="e">
        <f t="shared" si="13"/>
        <v>#DIV/0!</v>
      </c>
      <c r="F162" s="208" t="e">
        <f t="shared" si="14"/>
        <v>#DIV/0!</v>
      </c>
      <c r="G162" s="207" t="e">
        <f t="shared" si="17"/>
        <v>#DIV/0!</v>
      </c>
      <c r="H162" s="127" t="e">
        <f t="shared" si="15"/>
        <v>#DIV/0!</v>
      </c>
      <c r="I162" s="209" t="e">
        <f t="shared" si="16"/>
        <v>#DIV/0!</v>
      </c>
    </row>
    <row r="163" spans="2:9" ht="13.5">
      <c r="B163" s="127">
        <v>119</v>
      </c>
      <c r="C163" s="127">
        <f t="shared" si="11"/>
        <v>0</v>
      </c>
      <c r="D163" s="207" t="e">
        <f t="shared" si="12"/>
        <v>#DIV/0!</v>
      </c>
      <c r="E163" s="207" t="e">
        <f t="shared" si="13"/>
        <v>#DIV/0!</v>
      </c>
      <c r="F163" s="208" t="e">
        <f t="shared" si="14"/>
        <v>#DIV/0!</v>
      </c>
      <c r="G163" s="207" t="e">
        <f t="shared" si="17"/>
        <v>#DIV/0!</v>
      </c>
      <c r="H163" s="127" t="e">
        <f t="shared" si="15"/>
        <v>#DIV/0!</v>
      </c>
      <c r="I163" s="209" t="e">
        <f t="shared" si="16"/>
        <v>#DIV/0!</v>
      </c>
    </row>
    <row r="164" spans="2:9" ht="13.5">
      <c r="B164" s="127">
        <v>120</v>
      </c>
      <c r="C164" s="127">
        <f t="shared" si="11"/>
        <v>0</v>
      </c>
      <c r="D164" s="207" t="e">
        <f t="shared" si="12"/>
        <v>#DIV/0!</v>
      </c>
      <c r="E164" s="207" t="e">
        <f t="shared" si="13"/>
        <v>#DIV/0!</v>
      </c>
      <c r="F164" s="208" t="e">
        <f t="shared" si="14"/>
        <v>#DIV/0!</v>
      </c>
      <c r="G164" s="207" t="e">
        <f t="shared" si="17"/>
        <v>#DIV/0!</v>
      </c>
      <c r="H164" s="127" t="e">
        <f t="shared" si="15"/>
        <v>#DIV/0!</v>
      </c>
      <c r="I164" s="209" t="e">
        <f t="shared" si="16"/>
        <v>#DIV/0!</v>
      </c>
    </row>
    <row r="165" spans="2:9" ht="13.5">
      <c r="B165" s="127">
        <v>121</v>
      </c>
      <c r="C165" s="127">
        <f t="shared" si="11"/>
        <v>0</v>
      </c>
      <c r="D165" s="207" t="e">
        <f t="shared" si="12"/>
        <v>#DIV/0!</v>
      </c>
      <c r="E165" s="207" t="e">
        <f t="shared" si="13"/>
        <v>#DIV/0!</v>
      </c>
      <c r="F165" s="208" t="e">
        <f t="shared" si="14"/>
        <v>#DIV/0!</v>
      </c>
      <c r="G165" s="207" t="e">
        <f t="shared" si="17"/>
        <v>#DIV/0!</v>
      </c>
      <c r="H165" s="127" t="e">
        <f t="shared" si="15"/>
        <v>#DIV/0!</v>
      </c>
      <c r="I165" s="209" t="e">
        <f t="shared" si="16"/>
        <v>#DIV/0!</v>
      </c>
    </row>
    <row r="166" spans="2:9" ht="13.5">
      <c r="B166" s="127">
        <v>122</v>
      </c>
      <c r="C166" s="127">
        <f t="shared" si="11"/>
        <v>0</v>
      </c>
      <c r="D166" s="207" t="e">
        <f t="shared" si="12"/>
        <v>#DIV/0!</v>
      </c>
      <c r="E166" s="207" t="e">
        <f t="shared" si="13"/>
        <v>#DIV/0!</v>
      </c>
      <c r="F166" s="208" t="e">
        <f t="shared" si="14"/>
        <v>#DIV/0!</v>
      </c>
      <c r="G166" s="207" t="e">
        <f t="shared" si="17"/>
        <v>#DIV/0!</v>
      </c>
      <c r="H166" s="127" t="e">
        <f t="shared" si="15"/>
        <v>#DIV/0!</v>
      </c>
      <c r="I166" s="209" t="e">
        <f t="shared" si="16"/>
        <v>#DIV/0!</v>
      </c>
    </row>
    <row r="167" spans="2:9" ht="13.5">
      <c r="B167" s="127">
        <v>123</v>
      </c>
      <c r="C167" s="127">
        <f t="shared" si="11"/>
        <v>0</v>
      </c>
      <c r="D167" s="207" t="e">
        <f t="shared" si="12"/>
        <v>#DIV/0!</v>
      </c>
      <c r="E167" s="207" t="e">
        <f t="shared" si="13"/>
        <v>#DIV/0!</v>
      </c>
      <c r="F167" s="208" t="e">
        <f t="shared" si="14"/>
        <v>#DIV/0!</v>
      </c>
      <c r="G167" s="207" t="e">
        <f t="shared" si="17"/>
        <v>#DIV/0!</v>
      </c>
      <c r="H167" s="127" t="e">
        <f t="shared" si="15"/>
        <v>#DIV/0!</v>
      </c>
      <c r="I167" s="209" t="e">
        <f t="shared" si="16"/>
        <v>#DIV/0!</v>
      </c>
    </row>
    <row r="168" spans="2:9" ht="13.5">
      <c r="B168" s="127">
        <v>124</v>
      </c>
      <c r="C168" s="127">
        <f t="shared" si="11"/>
        <v>0</v>
      </c>
      <c r="D168" s="207" t="e">
        <f t="shared" si="12"/>
        <v>#DIV/0!</v>
      </c>
      <c r="E168" s="207" t="e">
        <f t="shared" si="13"/>
        <v>#DIV/0!</v>
      </c>
      <c r="F168" s="208" t="e">
        <f t="shared" si="14"/>
        <v>#DIV/0!</v>
      </c>
      <c r="G168" s="207" t="e">
        <f t="shared" si="17"/>
        <v>#DIV/0!</v>
      </c>
      <c r="H168" s="127" t="e">
        <f t="shared" si="15"/>
        <v>#DIV/0!</v>
      </c>
      <c r="I168" s="209" t="e">
        <f t="shared" si="16"/>
        <v>#DIV/0!</v>
      </c>
    </row>
    <row r="169" spans="2:9" ht="13.5">
      <c r="B169" s="127">
        <v>125</v>
      </c>
      <c r="C169" s="127">
        <f t="shared" si="11"/>
        <v>0</v>
      </c>
      <c r="D169" s="207" t="e">
        <f t="shared" si="12"/>
        <v>#DIV/0!</v>
      </c>
      <c r="E169" s="207" t="e">
        <f t="shared" si="13"/>
        <v>#DIV/0!</v>
      </c>
      <c r="F169" s="208" t="e">
        <f t="shared" si="14"/>
        <v>#DIV/0!</v>
      </c>
      <c r="G169" s="207" t="e">
        <f t="shared" si="17"/>
        <v>#DIV/0!</v>
      </c>
      <c r="H169" s="127" t="e">
        <f t="shared" si="15"/>
        <v>#DIV/0!</v>
      </c>
      <c r="I169" s="209" t="e">
        <f t="shared" si="16"/>
        <v>#DIV/0!</v>
      </c>
    </row>
    <row r="170" spans="2:9" ht="13.5">
      <c r="B170" s="127">
        <v>126</v>
      </c>
      <c r="C170" s="127">
        <f t="shared" si="11"/>
        <v>0</v>
      </c>
      <c r="D170" s="207" t="e">
        <f t="shared" si="12"/>
        <v>#DIV/0!</v>
      </c>
      <c r="E170" s="207" t="e">
        <f t="shared" si="13"/>
        <v>#DIV/0!</v>
      </c>
      <c r="F170" s="208" t="e">
        <f t="shared" si="14"/>
        <v>#DIV/0!</v>
      </c>
      <c r="G170" s="207" t="e">
        <f t="shared" si="17"/>
        <v>#DIV/0!</v>
      </c>
      <c r="H170" s="127" t="e">
        <f t="shared" si="15"/>
        <v>#DIV/0!</v>
      </c>
      <c r="I170" s="209" t="e">
        <f t="shared" si="16"/>
        <v>#DIV/0!</v>
      </c>
    </row>
    <row r="171" spans="2:9" ht="13.5">
      <c r="B171" s="127">
        <v>127</v>
      </c>
      <c r="C171" s="127">
        <f t="shared" si="11"/>
        <v>0</v>
      </c>
      <c r="D171" s="207" t="e">
        <f t="shared" si="12"/>
        <v>#DIV/0!</v>
      </c>
      <c r="E171" s="207" t="e">
        <f t="shared" si="13"/>
        <v>#DIV/0!</v>
      </c>
      <c r="F171" s="208" t="e">
        <f t="shared" si="14"/>
        <v>#DIV/0!</v>
      </c>
      <c r="G171" s="207" t="e">
        <f t="shared" si="17"/>
        <v>#DIV/0!</v>
      </c>
      <c r="H171" s="127" t="e">
        <f t="shared" si="15"/>
        <v>#DIV/0!</v>
      </c>
      <c r="I171" s="209" t="e">
        <f t="shared" si="16"/>
        <v>#DIV/0!</v>
      </c>
    </row>
    <row r="172" spans="2:9" ht="13.5">
      <c r="B172" s="127">
        <v>128</v>
      </c>
      <c r="C172" s="127">
        <f aca="true" t="shared" si="18" ref="C172:C235">MIN(D$29*B172^2,D$30)</f>
        <v>0</v>
      </c>
      <c r="D172" s="207" t="e">
        <f aca="true" t="shared" si="19" ref="D172:D235">IF(D$28/D$27&lt;=0.18,16.9*C172^(2/3)/D$27^(5/3),5.38*(C172/D$28)^(2/3)/D$27)</f>
        <v>#DIV/0!</v>
      </c>
      <c r="E172" s="207" t="e">
        <f aca="true" t="shared" si="20" ref="E172:E235">D$26+D172</f>
        <v>#DIV/0!</v>
      </c>
      <c r="F172" s="208" t="e">
        <f aca="true" t="shared" si="21" ref="F172:F235">IF(D$28/D$27&lt;=0.15,0.96*(C172/D$27)^(1/3),0.195*C172^(1/3)*D$27^0.5/D$28^(5/6))</f>
        <v>#DIV/0!</v>
      </c>
      <c r="G172" s="207" t="e">
        <f t="shared" si="17"/>
        <v>#DIV/0!</v>
      </c>
      <c r="H172" s="127" t="e">
        <f aca="true" t="shared" si="22" ref="H172:H235">IF(G172&gt;=D$34,B172,"-")</f>
        <v>#DIV/0!</v>
      </c>
      <c r="I172" s="209" t="e">
        <f aca="true" t="shared" si="23" ref="I172:I235">IF(G172&gt;=D$34,C172,"-")</f>
        <v>#DIV/0!</v>
      </c>
    </row>
    <row r="173" spans="2:9" ht="13.5">
      <c r="B173" s="127">
        <v>129</v>
      </c>
      <c r="C173" s="127">
        <f t="shared" si="18"/>
        <v>0</v>
      </c>
      <c r="D173" s="207" t="e">
        <f t="shared" si="19"/>
        <v>#DIV/0!</v>
      </c>
      <c r="E173" s="207" t="e">
        <f t="shared" si="20"/>
        <v>#DIV/0!</v>
      </c>
      <c r="F173" s="208" t="e">
        <f t="shared" si="21"/>
        <v>#DIV/0!</v>
      </c>
      <c r="G173" s="207" t="e">
        <f t="shared" si="17"/>
        <v>#DIV/0!</v>
      </c>
      <c r="H173" s="127" t="e">
        <f t="shared" si="22"/>
        <v>#DIV/0!</v>
      </c>
      <c r="I173" s="209" t="e">
        <f t="shared" si="23"/>
        <v>#DIV/0!</v>
      </c>
    </row>
    <row r="174" spans="2:9" ht="13.5">
      <c r="B174" s="127">
        <v>130</v>
      </c>
      <c r="C174" s="127">
        <f t="shared" si="18"/>
        <v>0</v>
      </c>
      <c r="D174" s="207" t="e">
        <f t="shared" si="19"/>
        <v>#DIV/0!</v>
      </c>
      <c r="E174" s="207" t="e">
        <f t="shared" si="20"/>
        <v>#DIV/0!</v>
      </c>
      <c r="F174" s="208" t="e">
        <f t="shared" si="21"/>
        <v>#DIV/0!</v>
      </c>
      <c r="G174" s="207" t="e">
        <f aca="true" t="shared" si="24" ref="G174:G237">G173+F173^0.5*(E173-(1+$D$36/F173^0.5)*G173)/D$35</f>
        <v>#DIV/0!</v>
      </c>
      <c r="H174" s="127" t="e">
        <f t="shared" si="22"/>
        <v>#DIV/0!</v>
      </c>
      <c r="I174" s="209" t="e">
        <f t="shared" si="23"/>
        <v>#DIV/0!</v>
      </c>
    </row>
    <row r="175" spans="2:9" ht="13.5">
      <c r="B175" s="127">
        <v>131</v>
      </c>
      <c r="C175" s="127">
        <f t="shared" si="18"/>
        <v>0</v>
      </c>
      <c r="D175" s="207" t="e">
        <f t="shared" si="19"/>
        <v>#DIV/0!</v>
      </c>
      <c r="E175" s="207" t="e">
        <f t="shared" si="20"/>
        <v>#DIV/0!</v>
      </c>
      <c r="F175" s="208" t="e">
        <f t="shared" si="21"/>
        <v>#DIV/0!</v>
      </c>
      <c r="G175" s="207" t="e">
        <f t="shared" si="24"/>
        <v>#DIV/0!</v>
      </c>
      <c r="H175" s="127" t="e">
        <f t="shared" si="22"/>
        <v>#DIV/0!</v>
      </c>
      <c r="I175" s="209" t="e">
        <f t="shared" si="23"/>
        <v>#DIV/0!</v>
      </c>
    </row>
    <row r="176" spans="2:9" ht="13.5">
      <c r="B176" s="127">
        <v>132</v>
      </c>
      <c r="C176" s="127">
        <f t="shared" si="18"/>
        <v>0</v>
      </c>
      <c r="D176" s="207" t="e">
        <f t="shared" si="19"/>
        <v>#DIV/0!</v>
      </c>
      <c r="E176" s="207" t="e">
        <f t="shared" si="20"/>
        <v>#DIV/0!</v>
      </c>
      <c r="F176" s="208" t="e">
        <f t="shared" si="21"/>
        <v>#DIV/0!</v>
      </c>
      <c r="G176" s="207" t="e">
        <f t="shared" si="24"/>
        <v>#DIV/0!</v>
      </c>
      <c r="H176" s="127" t="e">
        <f t="shared" si="22"/>
        <v>#DIV/0!</v>
      </c>
      <c r="I176" s="209" t="e">
        <f t="shared" si="23"/>
        <v>#DIV/0!</v>
      </c>
    </row>
    <row r="177" spans="2:9" ht="13.5">
      <c r="B177" s="127">
        <v>133</v>
      </c>
      <c r="C177" s="127">
        <f t="shared" si="18"/>
        <v>0</v>
      </c>
      <c r="D177" s="207" t="e">
        <f t="shared" si="19"/>
        <v>#DIV/0!</v>
      </c>
      <c r="E177" s="207" t="e">
        <f t="shared" si="20"/>
        <v>#DIV/0!</v>
      </c>
      <c r="F177" s="208" t="e">
        <f t="shared" si="21"/>
        <v>#DIV/0!</v>
      </c>
      <c r="G177" s="207" t="e">
        <f t="shared" si="24"/>
        <v>#DIV/0!</v>
      </c>
      <c r="H177" s="127" t="e">
        <f t="shared" si="22"/>
        <v>#DIV/0!</v>
      </c>
      <c r="I177" s="209" t="e">
        <f t="shared" si="23"/>
        <v>#DIV/0!</v>
      </c>
    </row>
    <row r="178" spans="2:9" ht="13.5">
      <c r="B178" s="127">
        <v>134</v>
      </c>
      <c r="C178" s="127">
        <f t="shared" si="18"/>
        <v>0</v>
      </c>
      <c r="D178" s="207" t="e">
        <f t="shared" si="19"/>
        <v>#DIV/0!</v>
      </c>
      <c r="E178" s="207" t="e">
        <f t="shared" si="20"/>
        <v>#DIV/0!</v>
      </c>
      <c r="F178" s="208" t="e">
        <f t="shared" si="21"/>
        <v>#DIV/0!</v>
      </c>
      <c r="G178" s="207" t="e">
        <f t="shared" si="24"/>
        <v>#DIV/0!</v>
      </c>
      <c r="H178" s="127" t="e">
        <f t="shared" si="22"/>
        <v>#DIV/0!</v>
      </c>
      <c r="I178" s="209" t="e">
        <f t="shared" si="23"/>
        <v>#DIV/0!</v>
      </c>
    </row>
    <row r="179" spans="2:9" ht="13.5">
      <c r="B179" s="127">
        <v>135</v>
      </c>
      <c r="C179" s="127">
        <f t="shared" si="18"/>
        <v>0</v>
      </c>
      <c r="D179" s="207" t="e">
        <f t="shared" si="19"/>
        <v>#DIV/0!</v>
      </c>
      <c r="E179" s="207" t="e">
        <f t="shared" si="20"/>
        <v>#DIV/0!</v>
      </c>
      <c r="F179" s="208" t="e">
        <f t="shared" si="21"/>
        <v>#DIV/0!</v>
      </c>
      <c r="G179" s="207" t="e">
        <f t="shared" si="24"/>
        <v>#DIV/0!</v>
      </c>
      <c r="H179" s="127" t="e">
        <f t="shared" si="22"/>
        <v>#DIV/0!</v>
      </c>
      <c r="I179" s="209" t="e">
        <f t="shared" si="23"/>
        <v>#DIV/0!</v>
      </c>
    </row>
    <row r="180" spans="2:9" ht="13.5">
      <c r="B180" s="127">
        <v>136</v>
      </c>
      <c r="C180" s="127">
        <f t="shared" si="18"/>
        <v>0</v>
      </c>
      <c r="D180" s="207" t="e">
        <f t="shared" si="19"/>
        <v>#DIV/0!</v>
      </c>
      <c r="E180" s="207" t="e">
        <f t="shared" si="20"/>
        <v>#DIV/0!</v>
      </c>
      <c r="F180" s="208" t="e">
        <f t="shared" si="21"/>
        <v>#DIV/0!</v>
      </c>
      <c r="G180" s="207" t="e">
        <f t="shared" si="24"/>
        <v>#DIV/0!</v>
      </c>
      <c r="H180" s="127" t="e">
        <f t="shared" si="22"/>
        <v>#DIV/0!</v>
      </c>
      <c r="I180" s="209" t="e">
        <f t="shared" si="23"/>
        <v>#DIV/0!</v>
      </c>
    </row>
    <row r="181" spans="2:9" ht="13.5">
      <c r="B181" s="127">
        <v>137</v>
      </c>
      <c r="C181" s="127">
        <f t="shared" si="18"/>
        <v>0</v>
      </c>
      <c r="D181" s="207" t="e">
        <f t="shared" si="19"/>
        <v>#DIV/0!</v>
      </c>
      <c r="E181" s="207" t="e">
        <f t="shared" si="20"/>
        <v>#DIV/0!</v>
      </c>
      <c r="F181" s="208" t="e">
        <f t="shared" si="21"/>
        <v>#DIV/0!</v>
      </c>
      <c r="G181" s="207" t="e">
        <f t="shared" si="24"/>
        <v>#DIV/0!</v>
      </c>
      <c r="H181" s="127" t="e">
        <f t="shared" si="22"/>
        <v>#DIV/0!</v>
      </c>
      <c r="I181" s="209" t="e">
        <f t="shared" si="23"/>
        <v>#DIV/0!</v>
      </c>
    </row>
    <row r="182" spans="2:9" ht="13.5">
      <c r="B182" s="127">
        <v>138</v>
      </c>
      <c r="C182" s="127">
        <f t="shared" si="18"/>
        <v>0</v>
      </c>
      <c r="D182" s="207" t="e">
        <f t="shared" si="19"/>
        <v>#DIV/0!</v>
      </c>
      <c r="E182" s="207" t="e">
        <f t="shared" si="20"/>
        <v>#DIV/0!</v>
      </c>
      <c r="F182" s="208" t="e">
        <f t="shared" si="21"/>
        <v>#DIV/0!</v>
      </c>
      <c r="G182" s="207" t="e">
        <f t="shared" si="24"/>
        <v>#DIV/0!</v>
      </c>
      <c r="H182" s="127" t="e">
        <f t="shared" si="22"/>
        <v>#DIV/0!</v>
      </c>
      <c r="I182" s="209" t="e">
        <f t="shared" si="23"/>
        <v>#DIV/0!</v>
      </c>
    </row>
    <row r="183" spans="2:9" ht="13.5">
      <c r="B183" s="127">
        <v>139</v>
      </c>
      <c r="C183" s="127">
        <f t="shared" si="18"/>
        <v>0</v>
      </c>
      <c r="D183" s="207" t="e">
        <f t="shared" si="19"/>
        <v>#DIV/0!</v>
      </c>
      <c r="E183" s="207" t="e">
        <f t="shared" si="20"/>
        <v>#DIV/0!</v>
      </c>
      <c r="F183" s="208" t="e">
        <f t="shared" si="21"/>
        <v>#DIV/0!</v>
      </c>
      <c r="G183" s="207" t="e">
        <f t="shared" si="24"/>
        <v>#DIV/0!</v>
      </c>
      <c r="H183" s="127" t="e">
        <f t="shared" si="22"/>
        <v>#DIV/0!</v>
      </c>
      <c r="I183" s="209" t="e">
        <f t="shared" si="23"/>
        <v>#DIV/0!</v>
      </c>
    </row>
    <row r="184" spans="2:9" ht="13.5">
      <c r="B184" s="127">
        <v>140</v>
      </c>
      <c r="C184" s="127">
        <f t="shared" si="18"/>
        <v>0</v>
      </c>
      <c r="D184" s="207" t="e">
        <f t="shared" si="19"/>
        <v>#DIV/0!</v>
      </c>
      <c r="E184" s="207" t="e">
        <f t="shared" si="20"/>
        <v>#DIV/0!</v>
      </c>
      <c r="F184" s="208" t="e">
        <f t="shared" si="21"/>
        <v>#DIV/0!</v>
      </c>
      <c r="G184" s="207" t="e">
        <f t="shared" si="24"/>
        <v>#DIV/0!</v>
      </c>
      <c r="H184" s="127" t="e">
        <f t="shared" si="22"/>
        <v>#DIV/0!</v>
      </c>
      <c r="I184" s="209" t="e">
        <f t="shared" si="23"/>
        <v>#DIV/0!</v>
      </c>
    </row>
    <row r="185" spans="2:9" ht="13.5">
      <c r="B185" s="127">
        <v>141</v>
      </c>
      <c r="C185" s="127">
        <f t="shared" si="18"/>
        <v>0</v>
      </c>
      <c r="D185" s="207" t="e">
        <f t="shared" si="19"/>
        <v>#DIV/0!</v>
      </c>
      <c r="E185" s="207" t="e">
        <f t="shared" si="20"/>
        <v>#DIV/0!</v>
      </c>
      <c r="F185" s="208" t="e">
        <f t="shared" si="21"/>
        <v>#DIV/0!</v>
      </c>
      <c r="G185" s="207" t="e">
        <f t="shared" si="24"/>
        <v>#DIV/0!</v>
      </c>
      <c r="H185" s="127" t="e">
        <f t="shared" si="22"/>
        <v>#DIV/0!</v>
      </c>
      <c r="I185" s="209" t="e">
        <f t="shared" si="23"/>
        <v>#DIV/0!</v>
      </c>
    </row>
    <row r="186" spans="2:9" ht="13.5">
      <c r="B186" s="127">
        <v>142</v>
      </c>
      <c r="C186" s="127">
        <f t="shared" si="18"/>
        <v>0</v>
      </c>
      <c r="D186" s="207" t="e">
        <f t="shared" si="19"/>
        <v>#DIV/0!</v>
      </c>
      <c r="E186" s="207" t="e">
        <f t="shared" si="20"/>
        <v>#DIV/0!</v>
      </c>
      <c r="F186" s="208" t="e">
        <f t="shared" si="21"/>
        <v>#DIV/0!</v>
      </c>
      <c r="G186" s="207" t="e">
        <f t="shared" si="24"/>
        <v>#DIV/0!</v>
      </c>
      <c r="H186" s="127" t="e">
        <f t="shared" si="22"/>
        <v>#DIV/0!</v>
      </c>
      <c r="I186" s="209" t="e">
        <f t="shared" si="23"/>
        <v>#DIV/0!</v>
      </c>
    </row>
    <row r="187" spans="2:9" ht="13.5">
      <c r="B187" s="127">
        <v>143</v>
      </c>
      <c r="C187" s="127">
        <f t="shared" si="18"/>
        <v>0</v>
      </c>
      <c r="D187" s="207" t="e">
        <f t="shared" si="19"/>
        <v>#DIV/0!</v>
      </c>
      <c r="E187" s="207" t="e">
        <f t="shared" si="20"/>
        <v>#DIV/0!</v>
      </c>
      <c r="F187" s="208" t="e">
        <f t="shared" si="21"/>
        <v>#DIV/0!</v>
      </c>
      <c r="G187" s="207" t="e">
        <f t="shared" si="24"/>
        <v>#DIV/0!</v>
      </c>
      <c r="H187" s="127" t="e">
        <f t="shared" si="22"/>
        <v>#DIV/0!</v>
      </c>
      <c r="I187" s="209" t="e">
        <f t="shared" si="23"/>
        <v>#DIV/0!</v>
      </c>
    </row>
    <row r="188" spans="2:9" ht="13.5">
      <c r="B188" s="127">
        <v>144</v>
      </c>
      <c r="C188" s="127">
        <f t="shared" si="18"/>
        <v>0</v>
      </c>
      <c r="D188" s="207" t="e">
        <f t="shared" si="19"/>
        <v>#DIV/0!</v>
      </c>
      <c r="E188" s="207" t="e">
        <f t="shared" si="20"/>
        <v>#DIV/0!</v>
      </c>
      <c r="F188" s="208" t="e">
        <f t="shared" si="21"/>
        <v>#DIV/0!</v>
      </c>
      <c r="G188" s="207" t="e">
        <f t="shared" si="24"/>
        <v>#DIV/0!</v>
      </c>
      <c r="H188" s="127" t="e">
        <f t="shared" si="22"/>
        <v>#DIV/0!</v>
      </c>
      <c r="I188" s="209" t="e">
        <f t="shared" si="23"/>
        <v>#DIV/0!</v>
      </c>
    </row>
    <row r="189" spans="2:9" ht="13.5">
      <c r="B189" s="127">
        <v>145</v>
      </c>
      <c r="C189" s="127">
        <f t="shared" si="18"/>
        <v>0</v>
      </c>
      <c r="D189" s="207" t="e">
        <f t="shared" si="19"/>
        <v>#DIV/0!</v>
      </c>
      <c r="E189" s="207" t="e">
        <f t="shared" si="20"/>
        <v>#DIV/0!</v>
      </c>
      <c r="F189" s="208" t="e">
        <f t="shared" si="21"/>
        <v>#DIV/0!</v>
      </c>
      <c r="G189" s="207" t="e">
        <f t="shared" si="24"/>
        <v>#DIV/0!</v>
      </c>
      <c r="H189" s="127" t="e">
        <f t="shared" si="22"/>
        <v>#DIV/0!</v>
      </c>
      <c r="I189" s="209" t="e">
        <f t="shared" si="23"/>
        <v>#DIV/0!</v>
      </c>
    </row>
    <row r="190" spans="2:9" ht="13.5">
      <c r="B190" s="127">
        <v>146</v>
      </c>
      <c r="C190" s="127">
        <f t="shared" si="18"/>
        <v>0</v>
      </c>
      <c r="D190" s="207" t="e">
        <f t="shared" si="19"/>
        <v>#DIV/0!</v>
      </c>
      <c r="E190" s="207" t="e">
        <f t="shared" si="20"/>
        <v>#DIV/0!</v>
      </c>
      <c r="F190" s="208" t="e">
        <f t="shared" si="21"/>
        <v>#DIV/0!</v>
      </c>
      <c r="G190" s="207" t="e">
        <f t="shared" si="24"/>
        <v>#DIV/0!</v>
      </c>
      <c r="H190" s="127" t="e">
        <f t="shared" si="22"/>
        <v>#DIV/0!</v>
      </c>
      <c r="I190" s="209" t="e">
        <f t="shared" si="23"/>
        <v>#DIV/0!</v>
      </c>
    </row>
    <row r="191" spans="2:9" ht="13.5">
      <c r="B191" s="127">
        <v>147</v>
      </c>
      <c r="C191" s="127">
        <f t="shared" si="18"/>
        <v>0</v>
      </c>
      <c r="D191" s="207" t="e">
        <f t="shared" si="19"/>
        <v>#DIV/0!</v>
      </c>
      <c r="E191" s="207" t="e">
        <f t="shared" si="20"/>
        <v>#DIV/0!</v>
      </c>
      <c r="F191" s="208" t="e">
        <f t="shared" si="21"/>
        <v>#DIV/0!</v>
      </c>
      <c r="G191" s="207" t="e">
        <f t="shared" si="24"/>
        <v>#DIV/0!</v>
      </c>
      <c r="H191" s="127" t="e">
        <f t="shared" si="22"/>
        <v>#DIV/0!</v>
      </c>
      <c r="I191" s="209" t="e">
        <f t="shared" si="23"/>
        <v>#DIV/0!</v>
      </c>
    </row>
    <row r="192" spans="2:9" ht="13.5">
      <c r="B192" s="127">
        <v>148</v>
      </c>
      <c r="C192" s="127">
        <f t="shared" si="18"/>
        <v>0</v>
      </c>
      <c r="D192" s="207" t="e">
        <f t="shared" si="19"/>
        <v>#DIV/0!</v>
      </c>
      <c r="E192" s="207" t="e">
        <f t="shared" si="20"/>
        <v>#DIV/0!</v>
      </c>
      <c r="F192" s="208" t="e">
        <f t="shared" si="21"/>
        <v>#DIV/0!</v>
      </c>
      <c r="G192" s="207" t="e">
        <f t="shared" si="24"/>
        <v>#DIV/0!</v>
      </c>
      <c r="H192" s="127" t="e">
        <f t="shared" si="22"/>
        <v>#DIV/0!</v>
      </c>
      <c r="I192" s="209" t="e">
        <f t="shared" si="23"/>
        <v>#DIV/0!</v>
      </c>
    </row>
    <row r="193" spans="2:9" ht="13.5">
      <c r="B193" s="127">
        <v>149</v>
      </c>
      <c r="C193" s="127">
        <f t="shared" si="18"/>
        <v>0</v>
      </c>
      <c r="D193" s="207" t="e">
        <f t="shared" si="19"/>
        <v>#DIV/0!</v>
      </c>
      <c r="E193" s="207" t="e">
        <f t="shared" si="20"/>
        <v>#DIV/0!</v>
      </c>
      <c r="F193" s="208" t="e">
        <f t="shared" si="21"/>
        <v>#DIV/0!</v>
      </c>
      <c r="G193" s="207" t="e">
        <f t="shared" si="24"/>
        <v>#DIV/0!</v>
      </c>
      <c r="H193" s="127" t="e">
        <f t="shared" si="22"/>
        <v>#DIV/0!</v>
      </c>
      <c r="I193" s="209" t="e">
        <f t="shared" si="23"/>
        <v>#DIV/0!</v>
      </c>
    </row>
    <row r="194" spans="2:9" ht="13.5">
      <c r="B194" s="127">
        <v>150</v>
      </c>
      <c r="C194" s="127">
        <f t="shared" si="18"/>
        <v>0</v>
      </c>
      <c r="D194" s="207" t="e">
        <f t="shared" si="19"/>
        <v>#DIV/0!</v>
      </c>
      <c r="E194" s="207" t="e">
        <f t="shared" si="20"/>
        <v>#DIV/0!</v>
      </c>
      <c r="F194" s="208" t="e">
        <f t="shared" si="21"/>
        <v>#DIV/0!</v>
      </c>
      <c r="G194" s="207" t="e">
        <f t="shared" si="24"/>
        <v>#DIV/0!</v>
      </c>
      <c r="H194" s="127" t="e">
        <f t="shared" si="22"/>
        <v>#DIV/0!</v>
      </c>
      <c r="I194" s="209" t="e">
        <f t="shared" si="23"/>
        <v>#DIV/0!</v>
      </c>
    </row>
    <row r="195" spans="2:9" ht="13.5">
      <c r="B195" s="127">
        <v>151</v>
      </c>
      <c r="C195" s="127">
        <f t="shared" si="18"/>
        <v>0</v>
      </c>
      <c r="D195" s="207" t="e">
        <f t="shared" si="19"/>
        <v>#DIV/0!</v>
      </c>
      <c r="E195" s="207" t="e">
        <f t="shared" si="20"/>
        <v>#DIV/0!</v>
      </c>
      <c r="F195" s="208" t="e">
        <f t="shared" si="21"/>
        <v>#DIV/0!</v>
      </c>
      <c r="G195" s="207" t="e">
        <f t="shared" si="24"/>
        <v>#DIV/0!</v>
      </c>
      <c r="H195" s="127" t="e">
        <f t="shared" si="22"/>
        <v>#DIV/0!</v>
      </c>
      <c r="I195" s="209" t="e">
        <f t="shared" si="23"/>
        <v>#DIV/0!</v>
      </c>
    </row>
    <row r="196" spans="2:9" ht="13.5">
      <c r="B196" s="127">
        <v>152</v>
      </c>
      <c r="C196" s="127">
        <f t="shared" si="18"/>
        <v>0</v>
      </c>
      <c r="D196" s="207" t="e">
        <f t="shared" si="19"/>
        <v>#DIV/0!</v>
      </c>
      <c r="E196" s="207" t="e">
        <f t="shared" si="20"/>
        <v>#DIV/0!</v>
      </c>
      <c r="F196" s="208" t="e">
        <f t="shared" si="21"/>
        <v>#DIV/0!</v>
      </c>
      <c r="G196" s="207" t="e">
        <f t="shared" si="24"/>
        <v>#DIV/0!</v>
      </c>
      <c r="H196" s="127" t="e">
        <f t="shared" si="22"/>
        <v>#DIV/0!</v>
      </c>
      <c r="I196" s="209" t="e">
        <f t="shared" si="23"/>
        <v>#DIV/0!</v>
      </c>
    </row>
    <row r="197" spans="2:9" ht="13.5">
      <c r="B197" s="127">
        <v>153</v>
      </c>
      <c r="C197" s="127">
        <f t="shared" si="18"/>
        <v>0</v>
      </c>
      <c r="D197" s="207" t="e">
        <f t="shared" si="19"/>
        <v>#DIV/0!</v>
      </c>
      <c r="E197" s="207" t="e">
        <f t="shared" si="20"/>
        <v>#DIV/0!</v>
      </c>
      <c r="F197" s="208" t="e">
        <f t="shared" si="21"/>
        <v>#DIV/0!</v>
      </c>
      <c r="G197" s="207" t="e">
        <f t="shared" si="24"/>
        <v>#DIV/0!</v>
      </c>
      <c r="H197" s="127" t="e">
        <f t="shared" si="22"/>
        <v>#DIV/0!</v>
      </c>
      <c r="I197" s="209" t="e">
        <f t="shared" si="23"/>
        <v>#DIV/0!</v>
      </c>
    </row>
    <row r="198" spans="2:9" ht="13.5">
      <c r="B198" s="127">
        <v>154</v>
      </c>
      <c r="C198" s="127">
        <f t="shared" si="18"/>
        <v>0</v>
      </c>
      <c r="D198" s="207" t="e">
        <f t="shared" si="19"/>
        <v>#DIV/0!</v>
      </c>
      <c r="E198" s="207" t="e">
        <f t="shared" si="20"/>
        <v>#DIV/0!</v>
      </c>
      <c r="F198" s="208" t="e">
        <f t="shared" si="21"/>
        <v>#DIV/0!</v>
      </c>
      <c r="G198" s="207" t="e">
        <f t="shared" si="24"/>
        <v>#DIV/0!</v>
      </c>
      <c r="H198" s="127" t="e">
        <f t="shared" si="22"/>
        <v>#DIV/0!</v>
      </c>
      <c r="I198" s="209" t="e">
        <f t="shared" si="23"/>
        <v>#DIV/0!</v>
      </c>
    </row>
    <row r="199" spans="2:9" ht="13.5">
      <c r="B199" s="127">
        <v>155</v>
      </c>
      <c r="C199" s="127">
        <f t="shared" si="18"/>
        <v>0</v>
      </c>
      <c r="D199" s="207" t="e">
        <f t="shared" si="19"/>
        <v>#DIV/0!</v>
      </c>
      <c r="E199" s="207" t="e">
        <f t="shared" si="20"/>
        <v>#DIV/0!</v>
      </c>
      <c r="F199" s="208" t="e">
        <f t="shared" si="21"/>
        <v>#DIV/0!</v>
      </c>
      <c r="G199" s="207" t="e">
        <f t="shared" si="24"/>
        <v>#DIV/0!</v>
      </c>
      <c r="H199" s="127" t="e">
        <f t="shared" si="22"/>
        <v>#DIV/0!</v>
      </c>
      <c r="I199" s="209" t="e">
        <f t="shared" si="23"/>
        <v>#DIV/0!</v>
      </c>
    </row>
    <row r="200" spans="2:9" ht="13.5">
      <c r="B200" s="127">
        <v>156</v>
      </c>
      <c r="C200" s="127">
        <f t="shared" si="18"/>
        <v>0</v>
      </c>
      <c r="D200" s="207" t="e">
        <f t="shared" si="19"/>
        <v>#DIV/0!</v>
      </c>
      <c r="E200" s="207" t="e">
        <f t="shared" si="20"/>
        <v>#DIV/0!</v>
      </c>
      <c r="F200" s="208" t="e">
        <f t="shared" si="21"/>
        <v>#DIV/0!</v>
      </c>
      <c r="G200" s="207" t="e">
        <f t="shared" si="24"/>
        <v>#DIV/0!</v>
      </c>
      <c r="H200" s="127" t="e">
        <f t="shared" si="22"/>
        <v>#DIV/0!</v>
      </c>
      <c r="I200" s="209" t="e">
        <f t="shared" si="23"/>
        <v>#DIV/0!</v>
      </c>
    </row>
    <row r="201" spans="2:9" ht="13.5">
      <c r="B201" s="127">
        <v>157</v>
      </c>
      <c r="C201" s="127">
        <f t="shared" si="18"/>
        <v>0</v>
      </c>
      <c r="D201" s="207" t="e">
        <f t="shared" si="19"/>
        <v>#DIV/0!</v>
      </c>
      <c r="E201" s="207" t="e">
        <f t="shared" si="20"/>
        <v>#DIV/0!</v>
      </c>
      <c r="F201" s="208" t="e">
        <f t="shared" si="21"/>
        <v>#DIV/0!</v>
      </c>
      <c r="G201" s="207" t="e">
        <f t="shared" si="24"/>
        <v>#DIV/0!</v>
      </c>
      <c r="H201" s="127" t="e">
        <f t="shared" si="22"/>
        <v>#DIV/0!</v>
      </c>
      <c r="I201" s="209" t="e">
        <f t="shared" si="23"/>
        <v>#DIV/0!</v>
      </c>
    </row>
    <row r="202" spans="2:9" ht="13.5">
      <c r="B202" s="127">
        <v>158</v>
      </c>
      <c r="C202" s="127">
        <f t="shared" si="18"/>
        <v>0</v>
      </c>
      <c r="D202" s="207" t="e">
        <f t="shared" si="19"/>
        <v>#DIV/0!</v>
      </c>
      <c r="E202" s="207" t="e">
        <f t="shared" si="20"/>
        <v>#DIV/0!</v>
      </c>
      <c r="F202" s="208" t="e">
        <f t="shared" si="21"/>
        <v>#DIV/0!</v>
      </c>
      <c r="G202" s="207" t="e">
        <f t="shared" si="24"/>
        <v>#DIV/0!</v>
      </c>
      <c r="H202" s="127" t="e">
        <f t="shared" si="22"/>
        <v>#DIV/0!</v>
      </c>
      <c r="I202" s="209" t="e">
        <f t="shared" si="23"/>
        <v>#DIV/0!</v>
      </c>
    </row>
    <row r="203" spans="2:9" ht="13.5">
      <c r="B203" s="127">
        <v>159</v>
      </c>
      <c r="C203" s="127">
        <f t="shared" si="18"/>
        <v>0</v>
      </c>
      <c r="D203" s="207" t="e">
        <f t="shared" si="19"/>
        <v>#DIV/0!</v>
      </c>
      <c r="E203" s="207" t="e">
        <f t="shared" si="20"/>
        <v>#DIV/0!</v>
      </c>
      <c r="F203" s="208" t="e">
        <f t="shared" si="21"/>
        <v>#DIV/0!</v>
      </c>
      <c r="G203" s="207" t="e">
        <f t="shared" si="24"/>
        <v>#DIV/0!</v>
      </c>
      <c r="H203" s="127" t="e">
        <f t="shared" si="22"/>
        <v>#DIV/0!</v>
      </c>
      <c r="I203" s="209" t="e">
        <f t="shared" si="23"/>
        <v>#DIV/0!</v>
      </c>
    </row>
    <row r="204" spans="2:9" ht="13.5">
      <c r="B204" s="127">
        <v>160</v>
      </c>
      <c r="C204" s="127">
        <f t="shared" si="18"/>
        <v>0</v>
      </c>
      <c r="D204" s="207" t="e">
        <f t="shared" si="19"/>
        <v>#DIV/0!</v>
      </c>
      <c r="E204" s="207" t="e">
        <f t="shared" si="20"/>
        <v>#DIV/0!</v>
      </c>
      <c r="F204" s="208" t="e">
        <f t="shared" si="21"/>
        <v>#DIV/0!</v>
      </c>
      <c r="G204" s="207" t="e">
        <f t="shared" si="24"/>
        <v>#DIV/0!</v>
      </c>
      <c r="H204" s="127" t="e">
        <f t="shared" si="22"/>
        <v>#DIV/0!</v>
      </c>
      <c r="I204" s="209" t="e">
        <f t="shared" si="23"/>
        <v>#DIV/0!</v>
      </c>
    </row>
    <row r="205" spans="2:9" ht="13.5">
      <c r="B205" s="127">
        <v>161</v>
      </c>
      <c r="C205" s="127">
        <f t="shared" si="18"/>
        <v>0</v>
      </c>
      <c r="D205" s="207" t="e">
        <f t="shared" si="19"/>
        <v>#DIV/0!</v>
      </c>
      <c r="E205" s="207" t="e">
        <f t="shared" si="20"/>
        <v>#DIV/0!</v>
      </c>
      <c r="F205" s="208" t="e">
        <f t="shared" si="21"/>
        <v>#DIV/0!</v>
      </c>
      <c r="G205" s="207" t="e">
        <f t="shared" si="24"/>
        <v>#DIV/0!</v>
      </c>
      <c r="H205" s="127" t="e">
        <f t="shared" si="22"/>
        <v>#DIV/0!</v>
      </c>
      <c r="I205" s="209" t="e">
        <f t="shared" si="23"/>
        <v>#DIV/0!</v>
      </c>
    </row>
    <row r="206" spans="2:9" ht="13.5">
      <c r="B206" s="127">
        <v>162</v>
      </c>
      <c r="C206" s="127">
        <f t="shared" si="18"/>
        <v>0</v>
      </c>
      <c r="D206" s="207" t="e">
        <f t="shared" si="19"/>
        <v>#DIV/0!</v>
      </c>
      <c r="E206" s="207" t="e">
        <f t="shared" si="20"/>
        <v>#DIV/0!</v>
      </c>
      <c r="F206" s="208" t="e">
        <f t="shared" si="21"/>
        <v>#DIV/0!</v>
      </c>
      <c r="G206" s="207" t="e">
        <f t="shared" si="24"/>
        <v>#DIV/0!</v>
      </c>
      <c r="H206" s="127" t="e">
        <f t="shared" si="22"/>
        <v>#DIV/0!</v>
      </c>
      <c r="I206" s="209" t="e">
        <f t="shared" si="23"/>
        <v>#DIV/0!</v>
      </c>
    </row>
    <row r="207" spans="2:9" ht="13.5">
      <c r="B207" s="127">
        <v>163</v>
      </c>
      <c r="C207" s="127">
        <f t="shared" si="18"/>
        <v>0</v>
      </c>
      <c r="D207" s="207" t="e">
        <f t="shared" si="19"/>
        <v>#DIV/0!</v>
      </c>
      <c r="E207" s="207" t="e">
        <f t="shared" si="20"/>
        <v>#DIV/0!</v>
      </c>
      <c r="F207" s="208" t="e">
        <f t="shared" si="21"/>
        <v>#DIV/0!</v>
      </c>
      <c r="G207" s="207" t="e">
        <f t="shared" si="24"/>
        <v>#DIV/0!</v>
      </c>
      <c r="H207" s="127" t="e">
        <f t="shared" si="22"/>
        <v>#DIV/0!</v>
      </c>
      <c r="I207" s="209" t="e">
        <f t="shared" si="23"/>
        <v>#DIV/0!</v>
      </c>
    </row>
    <row r="208" spans="2:9" ht="13.5">
      <c r="B208" s="127">
        <v>164</v>
      </c>
      <c r="C208" s="127">
        <f t="shared" si="18"/>
        <v>0</v>
      </c>
      <c r="D208" s="207" t="e">
        <f t="shared" si="19"/>
        <v>#DIV/0!</v>
      </c>
      <c r="E208" s="207" t="e">
        <f t="shared" si="20"/>
        <v>#DIV/0!</v>
      </c>
      <c r="F208" s="208" t="e">
        <f t="shared" si="21"/>
        <v>#DIV/0!</v>
      </c>
      <c r="G208" s="207" t="e">
        <f t="shared" si="24"/>
        <v>#DIV/0!</v>
      </c>
      <c r="H208" s="127" t="e">
        <f t="shared" si="22"/>
        <v>#DIV/0!</v>
      </c>
      <c r="I208" s="209" t="e">
        <f t="shared" si="23"/>
        <v>#DIV/0!</v>
      </c>
    </row>
    <row r="209" spans="2:9" ht="13.5">
      <c r="B209" s="127">
        <v>165</v>
      </c>
      <c r="C209" s="127">
        <f t="shared" si="18"/>
        <v>0</v>
      </c>
      <c r="D209" s="207" t="e">
        <f t="shared" si="19"/>
        <v>#DIV/0!</v>
      </c>
      <c r="E209" s="207" t="e">
        <f t="shared" si="20"/>
        <v>#DIV/0!</v>
      </c>
      <c r="F209" s="208" t="e">
        <f t="shared" si="21"/>
        <v>#DIV/0!</v>
      </c>
      <c r="G209" s="207" t="e">
        <f t="shared" si="24"/>
        <v>#DIV/0!</v>
      </c>
      <c r="H209" s="127" t="e">
        <f t="shared" si="22"/>
        <v>#DIV/0!</v>
      </c>
      <c r="I209" s="209" t="e">
        <f t="shared" si="23"/>
        <v>#DIV/0!</v>
      </c>
    </row>
    <row r="210" spans="2:9" ht="13.5">
      <c r="B210" s="127">
        <v>166</v>
      </c>
      <c r="C210" s="127">
        <f t="shared" si="18"/>
        <v>0</v>
      </c>
      <c r="D210" s="207" t="e">
        <f t="shared" si="19"/>
        <v>#DIV/0!</v>
      </c>
      <c r="E210" s="207" t="e">
        <f t="shared" si="20"/>
        <v>#DIV/0!</v>
      </c>
      <c r="F210" s="208" t="e">
        <f t="shared" si="21"/>
        <v>#DIV/0!</v>
      </c>
      <c r="G210" s="207" t="e">
        <f t="shared" si="24"/>
        <v>#DIV/0!</v>
      </c>
      <c r="H210" s="127" t="e">
        <f t="shared" si="22"/>
        <v>#DIV/0!</v>
      </c>
      <c r="I210" s="209" t="e">
        <f t="shared" si="23"/>
        <v>#DIV/0!</v>
      </c>
    </row>
    <row r="211" spans="2:9" ht="13.5">
      <c r="B211" s="127">
        <v>167</v>
      </c>
      <c r="C211" s="127">
        <f t="shared" si="18"/>
        <v>0</v>
      </c>
      <c r="D211" s="207" t="e">
        <f t="shared" si="19"/>
        <v>#DIV/0!</v>
      </c>
      <c r="E211" s="207" t="e">
        <f t="shared" si="20"/>
        <v>#DIV/0!</v>
      </c>
      <c r="F211" s="208" t="e">
        <f t="shared" si="21"/>
        <v>#DIV/0!</v>
      </c>
      <c r="G211" s="207" t="e">
        <f t="shared" si="24"/>
        <v>#DIV/0!</v>
      </c>
      <c r="H211" s="127" t="e">
        <f t="shared" si="22"/>
        <v>#DIV/0!</v>
      </c>
      <c r="I211" s="209" t="e">
        <f t="shared" si="23"/>
        <v>#DIV/0!</v>
      </c>
    </row>
    <row r="212" spans="2:9" ht="13.5">
      <c r="B212" s="127">
        <v>168</v>
      </c>
      <c r="C212" s="127">
        <f t="shared" si="18"/>
        <v>0</v>
      </c>
      <c r="D212" s="207" t="e">
        <f t="shared" si="19"/>
        <v>#DIV/0!</v>
      </c>
      <c r="E212" s="207" t="e">
        <f t="shared" si="20"/>
        <v>#DIV/0!</v>
      </c>
      <c r="F212" s="208" t="e">
        <f t="shared" si="21"/>
        <v>#DIV/0!</v>
      </c>
      <c r="G212" s="207" t="e">
        <f t="shared" si="24"/>
        <v>#DIV/0!</v>
      </c>
      <c r="H212" s="127" t="e">
        <f t="shared" si="22"/>
        <v>#DIV/0!</v>
      </c>
      <c r="I212" s="209" t="e">
        <f t="shared" si="23"/>
        <v>#DIV/0!</v>
      </c>
    </row>
    <row r="213" spans="2:9" ht="13.5">
      <c r="B213" s="127">
        <v>169</v>
      </c>
      <c r="C213" s="127">
        <f t="shared" si="18"/>
        <v>0</v>
      </c>
      <c r="D213" s="207" t="e">
        <f t="shared" si="19"/>
        <v>#DIV/0!</v>
      </c>
      <c r="E213" s="207" t="e">
        <f t="shared" si="20"/>
        <v>#DIV/0!</v>
      </c>
      <c r="F213" s="208" t="e">
        <f t="shared" si="21"/>
        <v>#DIV/0!</v>
      </c>
      <c r="G213" s="207" t="e">
        <f t="shared" si="24"/>
        <v>#DIV/0!</v>
      </c>
      <c r="H213" s="127" t="e">
        <f t="shared" si="22"/>
        <v>#DIV/0!</v>
      </c>
      <c r="I213" s="209" t="e">
        <f t="shared" si="23"/>
        <v>#DIV/0!</v>
      </c>
    </row>
    <row r="214" spans="2:9" ht="13.5">
      <c r="B214" s="127">
        <v>170</v>
      </c>
      <c r="C214" s="127">
        <f t="shared" si="18"/>
        <v>0</v>
      </c>
      <c r="D214" s="207" t="e">
        <f t="shared" si="19"/>
        <v>#DIV/0!</v>
      </c>
      <c r="E214" s="207" t="e">
        <f t="shared" si="20"/>
        <v>#DIV/0!</v>
      </c>
      <c r="F214" s="208" t="e">
        <f t="shared" si="21"/>
        <v>#DIV/0!</v>
      </c>
      <c r="G214" s="207" t="e">
        <f t="shared" si="24"/>
        <v>#DIV/0!</v>
      </c>
      <c r="H214" s="127" t="e">
        <f t="shared" si="22"/>
        <v>#DIV/0!</v>
      </c>
      <c r="I214" s="209" t="e">
        <f t="shared" si="23"/>
        <v>#DIV/0!</v>
      </c>
    </row>
    <row r="215" spans="2:9" ht="13.5">
      <c r="B215" s="127">
        <v>171</v>
      </c>
      <c r="C215" s="127">
        <f t="shared" si="18"/>
        <v>0</v>
      </c>
      <c r="D215" s="207" t="e">
        <f t="shared" si="19"/>
        <v>#DIV/0!</v>
      </c>
      <c r="E215" s="207" t="e">
        <f t="shared" si="20"/>
        <v>#DIV/0!</v>
      </c>
      <c r="F215" s="208" t="e">
        <f t="shared" si="21"/>
        <v>#DIV/0!</v>
      </c>
      <c r="G215" s="207" t="e">
        <f t="shared" si="24"/>
        <v>#DIV/0!</v>
      </c>
      <c r="H215" s="127" t="e">
        <f t="shared" si="22"/>
        <v>#DIV/0!</v>
      </c>
      <c r="I215" s="209" t="e">
        <f t="shared" si="23"/>
        <v>#DIV/0!</v>
      </c>
    </row>
    <row r="216" spans="2:9" ht="13.5">
      <c r="B216" s="127">
        <v>172</v>
      </c>
      <c r="C216" s="127">
        <f t="shared" si="18"/>
        <v>0</v>
      </c>
      <c r="D216" s="207" t="e">
        <f t="shared" si="19"/>
        <v>#DIV/0!</v>
      </c>
      <c r="E216" s="207" t="e">
        <f t="shared" si="20"/>
        <v>#DIV/0!</v>
      </c>
      <c r="F216" s="208" t="e">
        <f t="shared" si="21"/>
        <v>#DIV/0!</v>
      </c>
      <c r="G216" s="207" t="e">
        <f t="shared" si="24"/>
        <v>#DIV/0!</v>
      </c>
      <c r="H216" s="127" t="e">
        <f t="shared" si="22"/>
        <v>#DIV/0!</v>
      </c>
      <c r="I216" s="209" t="e">
        <f t="shared" si="23"/>
        <v>#DIV/0!</v>
      </c>
    </row>
    <row r="217" spans="2:9" ht="13.5">
      <c r="B217" s="127">
        <v>173</v>
      </c>
      <c r="C217" s="127">
        <f t="shared" si="18"/>
        <v>0</v>
      </c>
      <c r="D217" s="207" t="e">
        <f t="shared" si="19"/>
        <v>#DIV/0!</v>
      </c>
      <c r="E217" s="207" t="e">
        <f t="shared" si="20"/>
        <v>#DIV/0!</v>
      </c>
      <c r="F217" s="208" t="e">
        <f t="shared" si="21"/>
        <v>#DIV/0!</v>
      </c>
      <c r="G217" s="207" t="e">
        <f t="shared" si="24"/>
        <v>#DIV/0!</v>
      </c>
      <c r="H217" s="127" t="e">
        <f t="shared" si="22"/>
        <v>#DIV/0!</v>
      </c>
      <c r="I217" s="209" t="e">
        <f t="shared" si="23"/>
        <v>#DIV/0!</v>
      </c>
    </row>
    <row r="218" spans="2:9" ht="13.5">
      <c r="B218" s="127">
        <v>174</v>
      </c>
      <c r="C218" s="127">
        <f t="shared" si="18"/>
        <v>0</v>
      </c>
      <c r="D218" s="207" t="e">
        <f t="shared" si="19"/>
        <v>#DIV/0!</v>
      </c>
      <c r="E218" s="207" t="e">
        <f t="shared" si="20"/>
        <v>#DIV/0!</v>
      </c>
      <c r="F218" s="208" t="e">
        <f t="shared" si="21"/>
        <v>#DIV/0!</v>
      </c>
      <c r="G218" s="207" t="e">
        <f t="shared" si="24"/>
        <v>#DIV/0!</v>
      </c>
      <c r="H218" s="127" t="e">
        <f t="shared" si="22"/>
        <v>#DIV/0!</v>
      </c>
      <c r="I218" s="209" t="e">
        <f t="shared" si="23"/>
        <v>#DIV/0!</v>
      </c>
    </row>
    <row r="219" spans="2:9" ht="13.5">
      <c r="B219" s="127">
        <v>175</v>
      </c>
      <c r="C219" s="127">
        <f t="shared" si="18"/>
        <v>0</v>
      </c>
      <c r="D219" s="207" t="e">
        <f t="shared" si="19"/>
        <v>#DIV/0!</v>
      </c>
      <c r="E219" s="207" t="e">
        <f t="shared" si="20"/>
        <v>#DIV/0!</v>
      </c>
      <c r="F219" s="208" t="e">
        <f t="shared" si="21"/>
        <v>#DIV/0!</v>
      </c>
      <c r="G219" s="207" t="e">
        <f t="shared" si="24"/>
        <v>#DIV/0!</v>
      </c>
      <c r="H219" s="127" t="e">
        <f t="shared" si="22"/>
        <v>#DIV/0!</v>
      </c>
      <c r="I219" s="209" t="e">
        <f t="shared" si="23"/>
        <v>#DIV/0!</v>
      </c>
    </row>
    <row r="220" spans="2:9" ht="13.5">
      <c r="B220" s="127">
        <v>176</v>
      </c>
      <c r="C220" s="127">
        <f t="shared" si="18"/>
        <v>0</v>
      </c>
      <c r="D220" s="207" t="e">
        <f t="shared" si="19"/>
        <v>#DIV/0!</v>
      </c>
      <c r="E220" s="207" t="e">
        <f t="shared" si="20"/>
        <v>#DIV/0!</v>
      </c>
      <c r="F220" s="208" t="e">
        <f t="shared" si="21"/>
        <v>#DIV/0!</v>
      </c>
      <c r="G220" s="207" t="e">
        <f t="shared" si="24"/>
        <v>#DIV/0!</v>
      </c>
      <c r="H220" s="127" t="e">
        <f t="shared" si="22"/>
        <v>#DIV/0!</v>
      </c>
      <c r="I220" s="209" t="e">
        <f t="shared" si="23"/>
        <v>#DIV/0!</v>
      </c>
    </row>
    <row r="221" spans="2:9" ht="13.5">
      <c r="B221" s="127">
        <v>177</v>
      </c>
      <c r="C221" s="127">
        <f t="shared" si="18"/>
        <v>0</v>
      </c>
      <c r="D221" s="207" t="e">
        <f t="shared" si="19"/>
        <v>#DIV/0!</v>
      </c>
      <c r="E221" s="207" t="e">
        <f t="shared" si="20"/>
        <v>#DIV/0!</v>
      </c>
      <c r="F221" s="208" t="e">
        <f t="shared" si="21"/>
        <v>#DIV/0!</v>
      </c>
      <c r="G221" s="207" t="e">
        <f t="shared" si="24"/>
        <v>#DIV/0!</v>
      </c>
      <c r="H221" s="127" t="e">
        <f t="shared" si="22"/>
        <v>#DIV/0!</v>
      </c>
      <c r="I221" s="209" t="e">
        <f t="shared" si="23"/>
        <v>#DIV/0!</v>
      </c>
    </row>
    <row r="222" spans="2:9" ht="13.5">
      <c r="B222" s="127">
        <v>178</v>
      </c>
      <c r="C222" s="127">
        <f t="shared" si="18"/>
        <v>0</v>
      </c>
      <c r="D222" s="207" t="e">
        <f t="shared" si="19"/>
        <v>#DIV/0!</v>
      </c>
      <c r="E222" s="207" t="e">
        <f t="shared" si="20"/>
        <v>#DIV/0!</v>
      </c>
      <c r="F222" s="208" t="e">
        <f t="shared" si="21"/>
        <v>#DIV/0!</v>
      </c>
      <c r="G222" s="207" t="e">
        <f t="shared" si="24"/>
        <v>#DIV/0!</v>
      </c>
      <c r="H222" s="127" t="e">
        <f t="shared" si="22"/>
        <v>#DIV/0!</v>
      </c>
      <c r="I222" s="209" t="e">
        <f t="shared" si="23"/>
        <v>#DIV/0!</v>
      </c>
    </row>
    <row r="223" spans="2:9" ht="13.5">
      <c r="B223" s="127">
        <v>179</v>
      </c>
      <c r="C223" s="127">
        <f t="shared" si="18"/>
        <v>0</v>
      </c>
      <c r="D223" s="207" t="e">
        <f t="shared" si="19"/>
        <v>#DIV/0!</v>
      </c>
      <c r="E223" s="207" t="e">
        <f t="shared" si="20"/>
        <v>#DIV/0!</v>
      </c>
      <c r="F223" s="208" t="e">
        <f t="shared" si="21"/>
        <v>#DIV/0!</v>
      </c>
      <c r="G223" s="207" t="e">
        <f t="shared" si="24"/>
        <v>#DIV/0!</v>
      </c>
      <c r="H223" s="127" t="e">
        <f t="shared" si="22"/>
        <v>#DIV/0!</v>
      </c>
      <c r="I223" s="209" t="e">
        <f t="shared" si="23"/>
        <v>#DIV/0!</v>
      </c>
    </row>
    <row r="224" spans="2:9" ht="13.5">
      <c r="B224" s="127">
        <v>180</v>
      </c>
      <c r="C224" s="127">
        <f t="shared" si="18"/>
        <v>0</v>
      </c>
      <c r="D224" s="207" t="e">
        <f t="shared" si="19"/>
        <v>#DIV/0!</v>
      </c>
      <c r="E224" s="207" t="e">
        <f t="shared" si="20"/>
        <v>#DIV/0!</v>
      </c>
      <c r="F224" s="208" t="e">
        <f t="shared" si="21"/>
        <v>#DIV/0!</v>
      </c>
      <c r="G224" s="207" t="e">
        <f t="shared" si="24"/>
        <v>#DIV/0!</v>
      </c>
      <c r="H224" s="127" t="e">
        <f t="shared" si="22"/>
        <v>#DIV/0!</v>
      </c>
      <c r="I224" s="209" t="e">
        <f t="shared" si="23"/>
        <v>#DIV/0!</v>
      </c>
    </row>
    <row r="225" spans="2:9" ht="13.5">
      <c r="B225" s="127">
        <v>181</v>
      </c>
      <c r="C225" s="127">
        <f t="shared" si="18"/>
        <v>0</v>
      </c>
      <c r="D225" s="207" t="e">
        <f t="shared" si="19"/>
        <v>#DIV/0!</v>
      </c>
      <c r="E225" s="207" t="e">
        <f t="shared" si="20"/>
        <v>#DIV/0!</v>
      </c>
      <c r="F225" s="208" t="e">
        <f t="shared" si="21"/>
        <v>#DIV/0!</v>
      </c>
      <c r="G225" s="207" t="e">
        <f t="shared" si="24"/>
        <v>#DIV/0!</v>
      </c>
      <c r="H225" s="127" t="e">
        <f t="shared" si="22"/>
        <v>#DIV/0!</v>
      </c>
      <c r="I225" s="209" t="e">
        <f t="shared" si="23"/>
        <v>#DIV/0!</v>
      </c>
    </row>
    <row r="226" spans="2:9" ht="13.5">
      <c r="B226" s="127">
        <v>182</v>
      </c>
      <c r="C226" s="127">
        <f t="shared" si="18"/>
        <v>0</v>
      </c>
      <c r="D226" s="207" t="e">
        <f t="shared" si="19"/>
        <v>#DIV/0!</v>
      </c>
      <c r="E226" s="207" t="e">
        <f t="shared" si="20"/>
        <v>#DIV/0!</v>
      </c>
      <c r="F226" s="208" t="e">
        <f t="shared" si="21"/>
        <v>#DIV/0!</v>
      </c>
      <c r="G226" s="207" t="e">
        <f t="shared" si="24"/>
        <v>#DIV/0!</v>
      </c>
      <c r="H226" s="127" t="e">
        <f t="shared" si="22"/>
        <v>#DIV/0!</v>
      </c>
      <c r="I226" s="209" t="e">
        <f t="shared" si="23"/>
        <v>#DIV/0!</v>
      </c>
    </row>
    <row r="227" spans="2:9" ht="13.5">
      <c r="B227" s="127">
        <v>183</v>
      </c>
      <c r="C227" s="127">
        <f t="shared" si="18"/>
        <v>0</v>
      </c>
      <c r="D227" s="207" t="e">
        <f t="shared" si="19"/>
        <v>#DIV/0!</v>
      </c>
      <c r="E227" s="207" t="e">
        <f t="shared" si="20"/>
        <v>#DIV/0!</v>
      </c>
      <c r="F227" s="208" t="e">
        <f t="shared" si="21"/>
        <v>#DIV/0!</v>
      </c>
      <c r="G227" s="207" t="e">
        <f t="shared" si="24"/>
        <v>#DIV/0!</v>
      </c>
      <c r="H227" s="127" t="e">
        <f t="shared" si="22"/>
        <v>#DIV/0!</v>
      </c>
      <c r="I227" s="209" t="e">
        <f t="shared" si="23"/>
        <v>#DIV/0!</v>
      </c>
    </row>
    <row r="228" spans="2:9" ht="13.5">
      <c r="B228" s="127">
        <v>184</v>
      </c>
      <c r="C228" s="127">
        <f t="shared" si="18"/>
        <v>0</v>
      </c>
      <c r="D228" s="207" t="e">
        <f t="shared" si="19"/>
        <v>#DIV/0!</v>
      </c>
      <c r="E228" s="207" t="e">
        <f t="shared" si="20"/>
        <v>#DIV/0!</v>
      </c>
      <c r="F228" s="208" t="e">
        <f t="shared" si="21"/>
        <v>#DIV/0!</v>
      </c>
      <c r="G228" s="207" t="e">
        <f t="shared" si="24"/>
        <v>#DIV/0!</v>
      </c>
      <c r="H228" s="127" t="e">
        <f t="shared" si="22"/>
        <v>#DIV/0!</v>
      </c>
      <c r="I228" s="209" t="e">
        <f t="shared" si="23"/>
        <v>#DIV/0!</v>
      </c>
    </row>
    <row r="229" spans="2:9" ht="13.5">
      <c r="B229" s="127">
        <v>185</v>
      </c>
      <c r="C229" s="127">
        <f t="shared" si="18"/>
        <v>0</v>
      </c>
      <c r="D229" s="207" t="e">
        <f t="shared" si="19"/>
        <v>#DIV/0!</v>
      </c>
      <c r="E229" s="207" t="e">
        <f t="shared" si="20"/>
        <v>#DIV/0!</v>
      </c>
      <c r="F229" s="208" t="e">
        <f t="shared" si="21"/>
        <v>#DIV/0!</v>
      </c>
      <c r="G229" s="207" t="e">
        <f t="shared" si="24"/>
        <v>#DIV/0!</v>
      </c>
      <c r="H229" s="127" t="e">
        <f t="shared" si="22"/>
        <v>#DIV/0!</v>
      </c>
      <c r="I229" s="209" t="e">
        <f t="shared" si="23"/>
        <v>#DIV/0!</v>
      </c>
    </row>
    <row r="230" spans="2:9" ht="13.5">
      <c r="B230" s="127">
        <v>186</v>
      </c>
      <c r="C230" s="127">
        <f t="shared" si="18"/>
        <v>0</v>
      </c>
      <c r="D230" s="207" t="e">
        <f t="shared" si="19"/>
        <v>#DIV/0!</v>
      </c>
      <c r="E230" s="207" t="e">
        <f t="shared" si="20"/>
        <v>#DIV/0!</v>
      </c>
      <c r="F230" s="208" t="e">
        <f t="shared" si="21"/>
        <v>#DIV/0!</v>
      </c>
      <c r="G230" s="207" t="e">
        <f t="shared" si="24"/>
        <v>#DIV/0!</v>
      </c>
      <c r="H230" s="127" t="e">
        <f t="shared" si="22"/>
        <v>#DIV/0!</v>
      </c>
      <c r="I230" s="209" t="e">
        <f t="shared" si="23"/>
        <v>#DIV/0!</v>
      </c>
    </row>
    <row r="231" spans="2:9" ht="13.5">
      <c r="B231" s="127">
        <v>187</v>
      </c>
      <c r="C231" s="127">
        <f t="shared" si="18"/>
        <v>0</v>
      </c>
      <c r="D231" s="207" t="e">
        <f t="shared" si="19"/>
        <v>#DIV/0!</v>
      </c>
      <c r="E231" s="207" t="e">
        <f t="shared" si="20"/>
        <v>#DIV/0!</v>
      </c>
      <c r="F231" s="208" t="e">
        <f t="shared" si="21"/>
        <v>#DIV/0!</v>
      </c>
      <c r="G231" s="207" t="e">
        <f t="shared" si="24"/>
        <v>#DIV/0!</v>
      </c>
      <c r="H231" s="127" t="e">
        <f t="shared" si="22"/>
        <v>#DIV/0!</v>
      </c>
      <c r="I231" s="209" t="e">
        <f t="shared" si="23"/>
        <v>#DIV/0!</v>
      </c>
    </row>
    <row r="232" spans="2:9" ht="13.5">
      <c r="B232" s="127">
        <v>188</v>
      </c>
      <c r="C232" s="127">
        <f t="shared" si="18"/>
        <v>0</v>
      </c>
      <c r="D232" s="207" t="e">
        <f t="shared" si="19"/>
        <v>#DIV/0!</v>
      </c>
      <c r="E232" s="207" t="e">
        <f t="shared" si="20"/>
        <v>#DIV/0!</v>
      </c>
      <c r="F232" s="208" t="e">
        <f t="shared" si="21"/>
        <v>#DIV/0!</v>
      </c>
      <c r="G232" s="207" t="e">
        <f t="shared" si="24"/>
        <v>#DIV/0!</v>
      </c>
      <c r="H232" s="127" t="e">
        <f t="shared" si="22"/>
        <v>#DIV/0!</v>
      </c>
      <c r="I232" s="209" t="e">
        <f t="shared" si="23"/>
        <v>#DIV/0!</v>
      </c>
    </row>
    <row r="233" spans="2:9" ht="13.5">
      <c r="B233" s="127">
        <v>189</v>
      </c>
      <c r="C233" s="127">
        <f t="shared" si="18"/>
        <v>0</v>
      </c>
      <c r="D233" s="207" t="e">
        <f t="shared" si="19"/>
        <v>#DIV/0!</v>
      </c>
      <c r="E233" s="207" t="e">
        <f t="shared" si="20"/>
        <v>#DIV/0!</v>
      </c>
      <c r="F233" s="208" t="e">
        <f t="shared" si="21"/>
        <v>#DIV/0!</v>
      </c>
      <c r="G233" s="207" t="e">
        <f t="shared" si="24"/>
        <v>#DIV/0!</v>
      </c>
      <c r="H233" s="127" t="e">
        <f t="shared" si="22"/>
        <v>#DIV/0!</v>
      </c>
      <c r="I233" s="209" t="e">
        <f t="shared" si="23"/>
        <v>#DIV/0!</v>
      </c>
    </row>
    <row r="234" spans="2:9" ht="13.5">
      <c r="B234" s="127">
        <v>190</v>
      </c>
      <c r="C234" s="127">
        <f t="shared" si="18"/>
        <v>0</v>
      </c>
      <c r="D234" s="207" t="e">
        <f t="shared" si="19"/>
        <v>#DIV/0!</v>
      </c>
      <c r="E234" s="207" t="e">
        <f t="shared" si="20"/>
        <v>#DIV/0!</v>
      </c>
      <c r="F234" s="208" t="e">
        <f t="shared" si="21"/>
        <v>#DIV/0!</v>
      </c>
      <c r="G234" s="207" t="e">
        <f t="shared" si="24"/>
        <v>#DIV/0!</v>
      </c>
      <c r="H234" s="127" t="e">
        <f t="shared" si="22"/>
        <v>#DIV/0!</v>
      </c>
      <c r="I234" s="209" t="e">
        <f t="shared" si="23"/>
        <v>#DIV/0!</v>
      </c>
    </row>
    <row r="235" spans="2:9" ht="13.5">
      <c r="B235" s="127">
        <v>191</v>
      </c>
      <c r="C235" s="127">
        <f t="shared" si="18"/>
        <v>0</v>
      </c>
      <c r="D235" s="207" t="e">
        <f t="shared" si="19"/>
        <v>#DIV/0!</v>
      </c>
      <c r="E235" s="207" t="e">
        <f t="shared" si="20"/>
        <v>#DIV/0!</v>
      </c>
      <c r="F235" s="208" t="e">
        <f t="shared" si="21"/>
        <v>#DIV/0!</v>
      </c>
      <c r="G235" s="207" t="e">
        <f t="shared" si="24"/>
        <v>#DIV/0!</v>
      </c>
      <c r="H235" s="127" t="e">
        <f t="shared" si="22"/>
        <v>#DIV/0!</v>
      </c>
      <c r="I235" s="209" t="e">
        <f t="shared" si="23"/>
        <v>#DIV/0!</v>
      </c>
    </row>
    <row r="236" spans="2:9" ht="13.5">
      <c r="B236" s="127">
        <v>192</v>
      </c>
      <c r="C236" s="127">
        <f aca="true" t="shared" si="25" ref="C236:C299">MIN(D$29*B236^2,D$30)</f>
        <v>0</v>
      </c>
      <c r="D236" s="207" t="e">
        <f aca="true" t="shared" si="26" ref="D236:D299">IF(D$28/D$27&lt;=0.18,16.9*C236^(2/3)/D$27^(5/3),5.38*(C236/D$28)^(2/3)/D$27)</f>
        <v>#DIV/0!</v>
      </c>
      <c r="E236" s="207" t="e">
        <f aca="true" t="shared" si="27" ref="E236:E299">D$26+D236</f>
        <v>#DIV/0!</v>
      </c>
      <c r="F236" s="208" t="e">
        <f aca="true" t="shared" si="28" ref="F236:F299">IF(D$28/D$27&lt;=0.15,0.96*(C236/D$27)^(1/3),0.195*C236^(1/3)*D$27^0.5/D$28^(5/6))</f>
        <v>#DIV/0!</v>
      </c>
      <c r="G236" s="207" t="e">
        <f t="shared" si="24"/>
        <v>#DIV/0!</v>
      </c>
      <c r="H236" s="127" t="e">
        <f aca="true" t="shared" si="29" ref="H236:H299">IF(G236&gt;=D$34,B236,"-")</f>
        <v>#DIV/0!</v>
      </c>
      <c r="I236" s="209" t="e">
        <f aca="true" t="shared" si="30" ref="I236:I299">IF(G236&gt;=D$34,C236,"-")</f>
        <v>#DIV/0!</v>
      </c>
    </row>
    <row r="237" spans="2:9" ht="13.5">
      <c r="B237" s="127">
        <v>193</v>
      </c>
      <c r="C237" s="127">
        <f t="shared" si="25"/>
        <v>0</v>
      </c>
      <c r="D237" s="207" t="e">
        <f t="shared" si="26"/>
        <v>#DIV/0!</v>
      </c>
      <c r="E237" s="207" t="e">
        <f t="shared" si="27"/>
        <v>#DIV/0!</v>
      </c>
      <c r="F237" s="208" t="e">
        <f t="shared" si="28"/>
        <v>#DIV/0!</v>
      </c>
      <c r="G237" s="207" t="e">
        <f t="shared" si="24"/>
        <v>#DIV/0!</v>
      </c>
      <c r="H237" s="127" t="e">
        <f t="shared" si="29"/>
        <v>#DIV/0!</v>
      </c>
      <c r="I237" s="209" t="e">
        <f t="shared" si="30"/>
        <v>#DIV/0!</v>
      </c>
    </row>
    <row r="238" spans="2:9" ht="13.5">
      <c r="B238" s="127">
        <v>194</v>
      </c>
      <c r="C238" s="127">
        <f t="shared" si="25"/>
        <v>0</v>
      </c>
      <c r="D238" s="207" t="e">
        <f t="shared" si="26"/>
        <v>#DIV/0!</v>
      </c>
      <c r="E238" s="207" t="e">
        <f t="shared" si="27"/>
        <v>#DIV/0!</v>
      </c>
      <c r="F238" s="208" t="e">
        <f t="shared" si="28"/>
        <v>#DIV/0!</v>
      </c>
      <c r="G238" s="207" t="e">
        <f aca="true" t="shared" si="31" ref="G238:G301">G237+F237^0.5*(E237-(1+$D$36/F237^0.5)*G237)/D$35</f>
        <v>#DIV/0!</v>
      </c>
      <c r="H238" s="127" t="e">
        <f t="shared" si="29"/>
        <v>#DIV/0!</v>
      </c>
      <c r="I238" s="209" t="e">
        <f t="shared" si="30"/>
        <v>#DIV/0!</v>
      </c>
    </row>
    <row r="239" spans="2:9" ht="13.5">
      <c r="B239" s="127">
        <v>195</v>
      </c>
      <c r="C239" s="127">
        <f t="shared" si="25"/>
        <v>0</v>
      </c>
      <c r="D239" s="207" t="e">
        <f t="shared" si="26"/>
        <v>#DIV/0!</v>
      </c>
      <c r="E239" s="207" t="e">
        <f t="shared" si="27"/>
        <v>#DIV/0!</v>
      </c>
      <c r="F239" s="208" t="e">
        <f t="shared" si="28"/>
        <v>#DIV/0!</v>
      </c>
      <c r="G239" s="207" t="e">
        <f t="shared" si="31"/>
        <v>#DIV/0!</v>
      </c>
      <c r="H239" s="127" t="e">
        <f t="shared" si="29"/>
        <v>#DIV/0!</v>
      </c>
      <c r="I239" s="209" t="e">
        <f t="shared" si="30"/>
        <v>#DIV/0!</v>
      </c>
    </row>
    <row r="240" spans="2:9" ht="13.5">
      <c r="B240" s="127">
        <v>196</v>
      </c>
      <c r="C240" s="127">
        <f t="shared" si="25"/>
        <v>0</v>
      </c>
      <c r="D240" s="207" t="e">
        <f t="shared" si="26"/>
        <v>#DIV/0!</v>
      </c>
      <c r="E240" s="207" t="e">
        <f t="shared" si="27"/>
        <v>#DIV/0!</v>
      </c>
      <c r="F240" s="208" t="e">
        <f t="shared" si="28"/>
        <v>#DIV/0!</v>
      </c>
      <c r="G240" s="207" t="e">
        <f t="shared" si="31"/>
        <v>#DIV/0!</v>
      </c>
      <c r="H240" s="127" t="e">
        <f t="shared" si="29"/>
        <v>#DIV/0!</v>
      </c>
      <c r="I240" s="209" t="e">
        <f t="shared" si="30"/>
        <v>#DIV/0!</v>
      </c>
    </row>
    <row r="241" spans="2:9" ht="13.5">
      <c r="B241" s="127">
        <v>197</v>
      </c>
      <c r="C241" s="127">
        <f t="shared" si="25"/>
        <v>0</v>
      </c>
      <c r="D241" s="207" t="e">
        <f t="shared" si="26"/>
        <v>#DIV/0!</v>
      </c>
      <c r="E241" s="207" t="e">
        <f t="shared" si="27"/>
        <v>#DIV/0!</v>
      </c>
      <c r="F241" s="208" t="e">
        <f t="shared" si="28"/>
        <v>#DIV/0!</v>
      </c>
      <c r="G241" s="207" t="e">
        <f t="shared" si="31"/>
        <v>#DIV/0!</v>
      </c>
      <c r="H241" s="127" t="e">
        <f t="shared" si="29"/>
        <v>#DIV/0!</v>
      </c>
      <c r="I241" s="209" t="e">
        <f t="shared" si="30"/>
        <v>#DIV/0!</v>
      </c>
    </row>
    <row r="242" spans="2:9" ht="13.5">
      <c r="B242" s="127">
        <v>198</v>
      </c>
      <c r="C242" s="127">
        <f t="shared" si="25"/>
        <v>0</v>
      </c>
      <c r="D242" s="207" t="e">
        <f t="shared" si="26"/>
        <v>#DIV/0!</v>
      </c>
      <c r="E242" s="207" t="e">
        <f t="shared" si="27"/>
        <v>#DIV/0!</v>
      </c>
      <c r="F242" s="208" t="e">
        <f t="shared" si="28"/>
        <v>#DIV/0!</v>
      </c>
      <c r="G242" s="207" t="e">
        <f t="shared" si="31"/>
        <v>#DIV/0!</v>
      </c>
      <c r="H242" s="127" t="e">
        <f t="shared" si="29"/>
        <v>#DIV/0!</v>
      </c>
      <c r="I242" s="209" t="e">
        <f t="shared" si="30"/>
        <v>#DIV/0!</v>
      </c>
    </row>
    <row r="243" spans="2:9" ht="13.5">
      <c r="B243" s="127">
        <v>199</v>
      </c>
      <c r="C243" s="127">
        <f t="shared" si="25"/>
        <v>0</v>
      </c>
      <c r="D243" s="207" t="e">
        <f t="shared" si="26"/>
        <v>#DIV/0!</v>
      </c>
      <c r="E243" s="207" t="e">
        <f t="shared" si="27"/>
        <v>#DIV/0!</v>
      </c>
      <c r="F243" s="208" t="e">
        <f t="shared" si="28"/>
        <v>#DIV/0!</v>
      </c>
      <c r="G243" s="207" t="e">
        <f t="shared" si="31"/>
        <v>#DIV/0!</v>
      </c>
      <c r="H243" s="127" t="e">
        <f t="shared" si="29"/>
        <v>#DIV/0!</v>
      </c>
      <c r="I243" s="209" t="e">
        <f t="shared" si="30"/>
        <v>#DIV/0!</v>
      </c>
    </row>
    <row r="244" spans="2:9" ht="13.5">
      <c r="B244" s="127">
        <v>200</v>
      </c>
      <c r="C244" s="127">
        <f t="shared" si="25"/>
        <v>0</v>
      </c>
      <c r="D244" s="207" t="e">
        <f t="shared" si="26"/>
        <v>#DIV/0!</v>
      </c>
      <c r="E244" s="207" t="e">
        <f t="shared" si="27"/>
        <v>#DIV/0!</v>
      </c>
      <c r="F244" s="208" t="e">
        <f t="shared" si="28"/>
        <v>#DIV/0!</v>
      </c>
      <c r="G244" s="207" t="e">
        <f t="shared" si="31"/>
        <v>#DIV/0!</v>
      </c>
      <c r="H244" s="127" t="e">
        <f t="shared" si="29"/>
        <v>#DIV/0!</v>
      </c>
      <c r="I244" s="209" t="e">
        <f t="shared" si="30"/>
        <v>#DIV/0!</v>
      </c>
    </row>
    <row r="245" spans="2:9" ht="13.5">
      <c r="B245" s="127">
        <v>201</v>
      </c>
      <c r="C245" s="127">
        <f t="shared" si="25"/>
        <v>0</v>
      </c>
      <c r="D245" s="207" t="e">
        <f t="shared" si="26"/>
        <v>#DIV/0!</v>
      </c>
      <c r="E245" s="207" t="e">
        <f t="shared" si="27"/>
        <v>#DIV/0!</v>
      </c>
      <c r="F245" s="208" t="e">
        <f t="shared" si="28"/>
        <v>#DIV/0!</v>
      </c>
      <c r="G245" s="207" t="e">
        <f t="shared" si="31"/>
        <v>#DIV/0!</v>
      </c>
      <c r="H245" s="127" t="e">
        <f t="shared" si="29"/>
        <v>#DIV/0!</v>
      </c>
      <c r="I245" s="209" t="e">
        <f t="shared" si="30"/>
        <v>#DIV/0!</v>
      </c>
    </row>
    <row r="246" spans="2:9" ht="13.5">
      <c r="B246" s="127">
        <v>202</v>
      </c>
      <c r="C246" s="127">
        <f t="shared" si="25"/>
        <v>0</v>
      </c>
      <c r="D246" s="207" t="e">
        <f t="shared" si="26"/>
        <v>#DIV/0!</v>
      </c>
      <c r="E246" s="207" t="e">
        <f t="shared" si="27"/>
        <v>#DIV/0!</v>
      </c>
      <c r="F246" s="208" t="e">
        <f t="shared" si="28"/>
        <v>#DIV/0!</v>
      </c>
      <c r="G246" s="207" t="e">
        <f t="shared" si="31"/>
        <v>#DIV/0!</v>
      </c>
      <c r="H246" s="127" t="e">
        <f t="shared" si="29"/>
        <v>#DIV/0!</v>
      </c>
      <c r="I246" s="209" t="e">
        <f t="shared" si="30"/>
        <v>#DIV/0!</v>
      </c>
    </row>
    <row r="247" spans="2:9" ht="13.5">
      <c r="B247" s="127">
        <v>203</v>
      </c>
      <c r="C247" s="127">
        <f t="shared" si="25"/>
        <v>0</v>
      </c>
      <c r="D247" s="207" t="e">
        <f t="shared" si="26"/>
        <v>#DIV/0!</v>
      </c>
      <c r="E247" s="207" t="e">
        <f t="shared" si="27"/>
        <v>#DIV/0!</v>
      </c>
      <c r="F247" s="208" t="e">
        <f t="shared" si="28"/>
        <v>#DIV/0!</v>
      </c>
      <c r="G247" s="207" t="e">
        <f t="shared" si="31"/>
        <v>#DIV/0!</v>
      </c>
      <c r="H247" s="127" t="e">
        <f t="shared" si="29"/>
        <v>#DIV/0!</v>
      </c>
      <c r="I247" s="209" t="e">
        <f t="shared" si="30"/>
        <v>#DIV/0!</v>
      </c>
    </row>
    <row r="248" spans="2:9" ht="13.5">
      <c r="B248" s="127">
        <v>204</v>
      </c>
      <c r="C248" s="127">
        <f t="shared" si="25"/>
        <v>0</v>
      </c>
      <c r="D248" s="207" t="e">
        <f t="shared" si="26"/>
        <v>#DIV/0!</v>
      </c>
      <c r="E248" s="207" t="e">
        <f t="shared" si="27"/>
        <v>#DIV/0!</v>
      </c>
      <c r="F248" s="208" t="e">
        <f t="shared" si="28"/>
        <v>#DIV/0!</v>
      </c>
      <c r="G248" s="207" t="e">
        <f t="shared" si="31"/>
        <v>#DIV/0!</v>
      </c>
      <c r="H248" s="127" t="e">
        <f t="shared" si="29"/>
        <v>#DIV/0!</v>
      </c>
      <c r="I248" s="209" t="e">
        <f t="shared" si="30"/>
        <v>#DIV/0!</v>
      </c>
    </row>
    <row r="249" spans="2:9" ht="13.5">
      <c r="B249" s="127">
        <v>205</v>
      </c>
      <c r="C249" s="127">
        <f t="shared" si="25"/>
        <v>0</v>
      </c>
      <c r="D249" s="207" t="e">
        <f t="shared" si="26"/>
        <v>#DIV/0!</v>
      </c>
      <c r="E249" s="207" t="e">
        <f t="shared" si="27"/>
        <v>#DIV/0!</v>
      </c>
      <c r="F249" s="208" t="e">
        <f t="shared" si="28"/>
        <v>#DIV/0!</v>
      </c>
      <c r="G249" s="207" t="e">
        <f t="shared" si="31"/>
        <v>#DIV/0!</v>
      </c>
      <c r="H249" s="127" t="e">
        <f t="shared" si="29"/>
        <v>#DIV/0!</v>
      </c>
      <c r="I249" s="209" t="e">
        <f t="shared" si="30"/>
        <v>#DIV/0!</v>
      </c>
    </row>
    <row r="250" spans="2:9" ht="13.5">
      <c r="B250" s="127">
        <v>206</v>
      </c>
      <c r="C250" s="127">
        <f t="shared" si="25"/>
        <v>0</v>
      </c>
      <c r="D250" s="207" t="e">
        <f t="shared" si="26"/>
        <v>#DIV/0!</v>
      </c>
      <c r="E250" s="207" t="e">
        <f t="shared" si="27"/>
        <v>#DIV/0!</v>
      </c>
      <c r="F250" s="208" t="e">
        <f t="shared" si="28"/>
        <v>#DIV/0!</v>
      </c>
      <c r="G250" s="207" t="e">
        <f t="shared" si="31"/>
        <v>#DIV/0!</v>
      </c>
      <c r="H250" s="127" t="e">
        <f t="shared" si="29"/>
        <v>#DIV/0!</v>
      </c>
      <c r="I250" s="209" t="e">
        <f t="shared" si="30"/>
        <v>#DIV/0!</v>
      </c>
    </row>
    <row r="251" spans="2:9" ht="13.5">
      <c r="B251" s="127">
        <v>207</v>
      </c>
      <c r="C251" s="127">
        <f t="shared" si="25"/>
        <v>0</v>
      </c>
      <c r="D251" s="207" t="e">
        <f t="shared" si="26"/>
        <v>#DIV/0!</v>
      </c>
      <c r="E251" s="207" t="e">
        <f t="shared" si="27"/>
        <v>#DIV/0!</v>
      </c>
      <c r="F251" s="208" t="e">
        <f t="shared" si="28"/>
        <v>#DIV/0!</v>
      </c>
      <c r="G251" s="207" t="e">
        <f t="shared" si="31"/>
        <v>#DIV/0!</v>
      </c>
      <c r="H251" s="127" t="e">
        <f t="shared" si="29"/>
        <v>#DIV/0!</v>
      </c>
      <c r="I251" s="209" t="e">
        <f t="shared" si="30"/>
        <v>#DIV/0!</v>
      </c>
    </row>
    <row r="252" spans="2:9" ht="13.5">
      <c r="B252" s="127">
        <v>208</v>
      </c>
      <c r="C252" s="127">
        <f t="shared" si="25"/>
        <v>0</v>
      </c>
      <c r="D252" s="207" t="e">
        <f t="shared" si="26"/>
        <v>#DIV/0!</v>
      </c>
      <c r="E252" s="207" t="e">
        <f t="shared" si="27"/>
        <v>#DIV/0!</v>
      </c>
      <c r="F252" s="208" t="e">
        <f t="shared" si="28"/>
        <v>#DIV/0!</v>
      </c>
      <c r="G252" s="207" t="e">
        <f t="shared" si="31"/>
        <v>#DIV/0!</v>
      </c>
      <c r="H252" s="127" t="e">
        <f t="shared" si="29"/>
        <v>#DIV/0!</v>
      </c>
      <c r="I252" s="209" t="e">
        <f t="shared" si="30"/>
        <v>#DIV/0!</v>
      </c>
    </row>
    <row r="253" spans="2:9" ht="13.5">
      <c r="B253" s="127">
        <v>209</v>
      </c>
      <c r="C253" s="127">
        <f t="shared" si="25"/>
        <v>0</v>
      </c>
      <c r="D253" s="207" t="e">
        <f t="shared" si="26"/>
        <v>#DIV/0!</v>
      </c>
      <c r="E253" s="207" t="e">
        <f t="shared" si="27"/>
        <v>#DIV/0!</v>
      </c>
      <c r="F253" s="208" t="e">
        <f t="shared" si="28"/>
        <v>#DIV/0!</v>
      </c>
      <c r="G253" s="207" t="e">
        <f t="shared" si="31"/>
        <v>#DIV/0!</v>
      </c>
      <c r="H253" s="127" t="e">
        <f t="shared" si="29"/>
        <v>#DIV/0!</v>
      </c>
      <c r="I253" s="209" t="e">
        <f t="shared" si="30"/>
        <v>#DIV/0!</v>
      </c>
    </row>
    <row r="254" spans="2:9" ht="13.5">
      <c r="B254" s="127">
        <v>210</v>
      </c>
      <c r="C254" s="127">
        <f t="shared" si="25"/>
        <v>0</v>
      </c>
      <c r="D254" s="207" t="e">
        <f t="shared" si="26"/>
        <v>#DIV/0!</v>
      </c>
      <c r="E254" s="207" t="e">
        <f t="shared" si="27"/>
        <v>#DIV/0!</v>
      </c>
      <c r="F254" s="208" t="e">
        <f t="shared" si="28"/>
        <v>#DIV/0!</v>
      </c>
      <c r="G254" s="207" t="e">
        <f t="shared" si="31"/>
        <v>#DIV/0!</v>
      </c>
      <c r="H254" s="127" t="e">
        <f t="shared" si="29"/>
        <v>#DIV/0!</v>
      </c>
      <c r="I254" s="209" t="e">
        <f t="shared" si="30"/>
        <v>#DIV/0!</v>
      </c>
    </row>
    <row r="255" spans="2:9" ht="13.5">
      <c r="B255" s="127">
        <v>211</v>
      </c>
      <c r="C255" s="127">
        <f t="shared" si="25"/>
        <v>0</v>
      </c>
      <c r="D255" s="207" t="e">
        <f t="shared" si="26"/>
        <v>#DIV/0!</v>
      </c>
      <c r="E255" s="207" t="e">
        <f t="shared" si="27"/>
        <v>#DIV/0!</v>
      </c>
      <c r="F255" s="208" t="e">
        <f t="shared" si="28"/>
        <v>#DIV/0!</v>
      </c>
      <c r="G255" s="207" t="e">
        <f t="shared" si="31"/>
        <v>#DIV/0!</v>
      </c>
      <c r="H255" s="127" t="e">
        <f t="shared" si="29"/>
        <v>#DIV/0!</v>
      </c>
      <c r="I255" s="209" t="e">
        <f t="shared" si="30"/>
        <v>#DIV/0!</v>
      </c>
    </row>
    <row r="256" spans="2:9" ht="13.5">
      <c r="B256" s="127">
        <v>212</v>
      </c>
      <c r="C256" s="127">
        <f t="shared" si="25"/>
        <v>0</v>
      </c>
      <c r="D256" s="207" t="e">
        <f t="shared" si="26"/>
        <v>#DIV/0!</v>
      </c>
      <c r="E256" s="207" t="e">
        <f t="shared" si="27"/>
        <v>#DIV/0!</v>
      </c>
      <c r="F256" s="208" t="e">
        <f t="shared" si="28"/>
        <v>#DIV/0!</v>
      </c>
      <c r="G256" s="207" t="e">
        <f t="shared" si="31"/>
        <v>#DIV/0!</v>
      </c>
      <c r="H256" s="127" t="e">
        <f t="shared" si="29"/>
        <v>#DIV/0!</v>
      </c>
      <c r="I256" s="209" t="e">
        <f t="shared" si="30"/>
        <v>#DIV/0!</v>
      </c>
    </row>
    <row r="257" spans="2:9" ht="13.5">
      <c r="B257" s="127">
        <v>213</v>
      </c>
      <c r="C257" s="127">
        <f t="shared" si="25"/>
        <v>0</v>
      </c>
      <c r="D257" s="207" t="e">
        <f t="shared" si="26"/>
        <v>#DIV/0!</v>
      </c>
      <c r="E257" s="207" t="e">
        <f t="shared" si="27"/>
        <v>#DIV/0!</v>
      </c>
      <c r="F257" s="208" t="e">
        <f t="shared" si="28"/>
        <v>#DIV/0!</v>
      </c>
      <c r="G257" s="207" t="e">
        <f t="shared" si="31"/>
        <v>#DIV/0!</v>
      </c>
      <c r="H257" s="127" t="e">
        <f t="shared" si="29"/>
        <v>#DIV/0!</v>
      </c>
      <c r="I257" s="209" t="e">
        <f t="shared" si="30"/>
        <v>#DIV/0!</v>
      </c>
    </row>
    <row r="258" spans="2:9" ht="13.5">
      <c r="B258" s="127">
        <v>214</v>
      </c>
      <c r="C258" s="127">
        <f t="shared" si="25"/>
        <v>0</v>
      </c>
      <c r="D258" s="207" t="e">
        <f t="shared" si="26"/>
        <v>#DIV/0!</v>
      </c>
      <c r="E258" s="207" t="e">
        <f t="shared" si="27"/>
        <v>#DIV/0!</v>
      </c>
      <c r="F258" s="208" t="e">
        <f t="shared" si="28"/>
        <v>#DIV/0!</v>
      </c>
      <c r="G258" s="207" t="e">
        <f t="shared" si="31"/>
        <v>#DIV/0!</v>
      </c>
      <c r="H258" s="127" t="e">
        <f t="shared" si="29"/>
        <v>#DIV/0!</v>
      </c>
      <c r="I258" s="209" t="e">
        <f t="shared" si="30"/>
        <v>#DIV/0!</v>
      </c>
    </row>
    <row r="259" spans="2:9" ht="13.5">
      <c r="B259" s="127">
        <v>215</v>
      </c>
      <c r="C259" s="127">
        <f t="shared" si="25"/>
        <v>0</v>
      </c>
      <c r="D259" s="207" t="e">
        <f t="shared" si="26"/>
        <v>#DIV/0!</v>
      </c>
      <c r="E259" s="207" t="e">
        <f t="shared" si="27"/>
        <v>#DIV/0!</v>
      </c>
      <c r="F259" s="208" t="e">
        <f t="shared" si="28"/>
        <v>#DIV/0!</v>
      </c>
      <c r="G259" s="207" t="e">
        <f t="shared" si="31"/>
        <v>#DIV/0!</v>
      </c>
      <c r="H259" s="127" t="e">
        <f t="shared" si="29"/>
        <v>#DIV/0!</v>
      </c>
      <c r="I259" s="209" t="e">
        <f t="shared" si="30"/>
        <v>#DIV/0!</v>
      </c>
    </row>
    <row r="260" spans="2:9" ht="13.5">
      <c r="B260" s="127">
        <v>216</v>
      </c>
      <c r="C260" s="127">
        <f t="shared" si="25"/>
        <v>0</v>
      </c>
      <c r="D260" s="207" t="e">
        <f t="shared" si="26"/>
        <v>#DIV/0!</v>
      </c>
      <c r="E260" s="207" t="e">
        <f t="shared" si="27"/>
        <v>#DIV/0!</v>
      </c>
      <c r="F260" s="208" t="e">
        <f t="shared" si="28"/>
        <v>#DIV/0!</v>
      </c>
      <c r="G260" s="207" t="e">
        <f t="shared" si="31"/>
        <v>#DIV/0!</v>
      </c>
      <c r="H260" s="127" t="e">
        <f t="shared" si="29"/>
        <v>#DIV/0!</v>
      </c>
      <c r="I260" s="209" t="e">
        <f t="shared" si="30"/>
        <v>#DIV/0!</v>
      </c>
    </row>
    <row r="261" spans="2:9" ht="13.5">
      <c r="B261" s="127">
        <v>217</v>
      </c>
      <c r="C261" s="127">
        <f t="shared" si="25"/>
        <v>0</v>
      </c>
      <c r="D261" s="207" t="e">
        <f t="shared" si="26"/>
        <v>#DIV/0!</v>
      </c>
      <c r="E261" s="207" t="e">
        <f t="shared" si="27"/>
        <v>#DIV/0!</v>
      </c>
      <c r="F261" s="208" t="e">
        <f t="shared" si="28"/>
        <v>#DIV/0!</v>
      </c>
      <c r="G261" s="207" t="e">
        <f t="shared" si="31"/>
        <v>#DIV/0!</v>
      </c>
      <c r="H261" s="127" t="e">
        <f t="shared" si="29"/>
        <v>#DIV/0!</v>
      </c>
      <c r="I261" s="209" t="e">
        <f t="shared" si="30"/>
        <v>#DIV/0!</v>
      </c>
    </row>
    <row r="262" spans="2:9" ht="13.5">
      <c r="B262" s="127">
        <v>218</v>
      </c>
      <c r="C262" s="127">
        <f t="shared" si="25"/>
        <v>0</v>
      </c>
      <c r="D262" s="207" t="e">
        <f t="shared" si="26"/>
        <v>#DIV/0!</v>
      </c>
      <c r="E262" s="207" t="e">
        <f t="shared" si="27"/>
        <v>#DIV/0!</v>
      </c>
      <c r="F262" s="208" t="e">
        <f t="shared" si="28"/>
        <v>#DIV/0!</v>
      </c>
      <c r="G262" s="207" t="e">
        <f t="shared" si="31"/>
        <v>#DIV/0!</v>
      </c>
      <c r="H262" s="127" t="e">
        <f t="shared" si="29"/>
        <v>#DIV/0!</v>
      </c>
      <c r="I262" s="209" t="e">
        <f t="shared" si="30"/>
        <v>#DIV/0!</v>
      </c>
    </row>
    <row r="263" spans="2:9" ht="13.5">
      <c r="B263" s="127">
        <v>219</v>
      </c>
      <c r="C263" s="127">
        <f t="shared" si="25"/>
        <v>0</v>
      </c>
      <c r="D263" s="207" t="e">
        <f t="shared" si="26"/>
        <v>#DIV/0!</v>
      </c>
      <c r="E263" s="207" t="e">
        <f t="shared" si="27"/>
        <v>#DIV/0!</v>
      </c>
      <c r="F263" s="208" t="e">
        <f t="shared" si="28"/>
        <v>#DIV/0!</v>
      </c>
      <c r="G263" s="207" t="e">
        <f t="shared" si="31"/>
        <v>#DIV/0!</v>
      </c>
      <c r="H263" s="127" t="e">
        <f t="shared" si="29"/>
        <v>#DIV/0!</v>
      </c>
      <c r="I263" s="209" t="e">
        <f t="shared" si="30"/>
        <v>#DIV/0!</v>
      </c>
    </row>
    <row r="264" spans="2:9" ht="13.5">
      <c r="B264" s="127">
        <v>220</v>
      </c>
      <c r="C264" s="127">
        <f t="shared" si="25"/>
        <v>0</v>
      </c>
      <c r="D264" s="207" t="e">
        <f t="shared" si="26"/>
        <v>#DIV/0!</v>
      </c>
      <c r="E264" s="207" t="e">
        <f t="shared" si="27"/>
        <v>#DIV/0!</v>
      </c>
      <c r="F264" s="208" t="e">
        <f t="shared" si="28"/>
        <v>#DIV/0!</v>
      </c>
      <c r="G264" s="207" t="e">
        <f t="shared" si="31"/>
        <v>#DIV/0!</v>
      </c>
      <c r="H264" s="127" t="e">
        <f t="shared" si="29"/>
        <v>#DIV/0!</v>
      </c>
      <c r="I264" s="209" t="e">
        <f t="shared" si="30"/>
        <v>#DIV/0!</v>
      </c>
    </row>
    <row r="265" spans="2:9" ht="13.5">
      <c r="B265" s="127">
        <v>221</v>
      </c>
      <c r="C265" s="127">
        <f t="shared" si="25"/>
        <v>0</v>
      </c>
      <c r="D265" s="207" t="e">
        <f t="shared" si="26"/>
        <v>#DIV/0!</v>
      </c>
      <c r="E265" s="207" t="e">
        <f t="shared" si="27"/>
        <v>#DIV/0!</v>
      </c>
      <c r="F265" s="208" t="e">
        <f t="shared" si="28"/>
        <v>#DIV/0!</v>
      </c>
      <c r="G265" s="207" t="e">
        <f t="shared" si="31"/>
        <v>#DIV/0!</v>
      </c>
      <c r="H265" s="127" t="e">
        <f t="shared" si="29"/>
        <v>#DIV/0!</v>
      </c>
      <c r="I265" s="209" t="e">
        <f t="shared" si="30"/>
        <v>#DIV/0!</v>
      </c>
    </row>
    <row r="266" spans="2:9" ht="13.5">
      <c r="B266" s="127">
        <v>222</v>
      </c>
      <c r="C266" s="127">
        <f t="shared" si="25"/>
        <v>0</v>
      </c>
      <c r="D266" s="207" t="e">
        <f t="shared" si="26"/>
        <v>#DIV/0!</v>
      </c>
      <c r="E266" s="207" t="e">
        <f t="shared" si="27"/>
        <v>#DIV/0!</v>
      </c>
      <c r="F266" s="208" t="e">
        <f t="shared" si="28"/>
        <v>#DIV/0!</v>
      </c>
      <c r="G266" s="207" t="e">
        <f t="shared" si="31"/>
        <v>#DIV/0!</v>
      </c>
      <c r="H266" s="127" t="e">
        <f t="shared" si="29"/>
        <v>#DIV/0!</v>
      </c>
      <c r="I266" s="209" t="e">
        <f t="shared" si="30"/>
        <v>#DIV/0!</v>
      </c>
    </row>
    <row r="267" spans="2:9" ht="13.5">
      <c r="B267" s="127">
        <v>223</v>
      </c>
      <c r="C267" s="127">
        <f t="shared" si="25"/>
        <v>0</v>
      </c>
      <c r="D267" s="207" t="e">
        <f t="shared" si="26"/>
        <v>#DIV/0!</v>
      </c>
      <c r="E267" s="207" t="e">
        <f t="shared" si="27"/>
        <v>#DIV/0!</v>
      </c>
      <c r="F267" s="208" t="e">
        <f t="shared" si="28"/>
        <v>#DIV/0!</v>
      </c>
      <c r="G267" s="207" t="e">
        <f t="shared" si="31"/>
        <v>#DIV/0!</v>
      </c>
      <c r="H267" s="127" t="e">
        <f t="shared" si="29"/>
        <v>#DIV/0!</v>
      </c>
      <c r="I267" s="209" t="e">
        <f t="shared" si="30"/>
        <v>#DIV/0!</v>
      </c>
    </row>
    <row r="268" spans="2:9" ht="13.5">
      <c r="B268" s="127">
        <v>224</v>
      </c>
      <c r="C268" s="127">
        <f t="shared" si="25"/>
        <v>0</v>
      </c>
      <c r="D268" s="207" t="e">
        <f t="shared" si="26"/>
        <v>#DIV/0!</v>
      </c>
      <c r="E268" s="207" t="e">
        <f t="shared" si="27"/>
        <v>#DIV/0!</v>
      </c>
      <c r="F268" s="208" t="e">
        <f t="shared" si="28"/>
        <v>#DIV/0!</v>
      </c>
      <c r="G268" s="207" t="e">
        <f t="shared" si="31"/>
        <v>#DIV/0!</v>
      </c>
      <c r="H268" s="127" t="e">
        <f t="shared" si="29"/>
        <v>#DIV/0!</v>
      </c>
      <c r="I268" s="209" t="e">
        <f t="shared" si="30"/>
        <v>#DIV/0!</v>
      </c>
    </row>
    <row r="269" spans="2:9" ht="13.5">
      <c r="B269" s="127">
        <v>225</v>
      </c>
      <c r="C269" s="127">
        <f t="shared" si="25"/>
        <v>0</v>
      </c>
      <c r="D269" s="207" t="e">
        <f t="shared" si="26"/>
        <v>#DIV/0!</v>
      </c>
      <c r="E269" s="207" t="e">
        <f t="shared" si="27"/>
        <v>#DIV/0!</v>
      </c>
      <c r="F269" s="208" t="e">
        <f t="shared" si="28"/>
        <v>#DIV/0!</v>
      </c>
      <c r="G269" s="207" t="e">
        <f t="shared" si="31"/>
        <v>#DIV/0!</v>
      </c>
      <c r="H269" s="127" t="e">
        <f t="shared" si="29"/>
        <v>#DIV/0!</v>
      </c>
      <c r="I269" s="209" t="e">
        <f t="shared" si="30"/>
        <v>#DIV/0!</v>
      </c>
    </row>
    <row r="270" spans="2:9" ht="13.5">
      <c r="B270" s="127">
        <v>226</v>
      </c>
      <c r="C270" s="127">
        <f t="shared" si="25"/>
        <v>0</v>
      </c>
      <c r="D270" s="207" t="e">
        <f t="shared" si="26"/>
        <v>#DIV/0!</v>
      </c>
      <c r="E270" s="207" t="e">
        <f t="shared" si="27"/>
        <v>#DIV/0!</v>
      </c>
      <c r="F270" s="208" t="e">
        <f t="shared" si="28"/>
        <v>#DIV/0!</v>
      </c>
      <c r="G270" s="207" t="e">
        <f t="shared" si="31"/>
        <v>#DIV/0!</v>
      </c>
      <c r="H270" s="127" t="e">
        <f t="shared" si="29"/>
        <v>#DIV/0!</v>
      </c>
      <c r="I270" s="209" t="e">
        <f t="shared" si="30"/>
        <v>#DIV/0!</v>
      </c>
    </row>
    <row r="271" spans="2:9" ht="13.5">
      <c r="B271" s="127">
        <v>227</v>
      </c>
      <c r="C271" s="127">
        <f t="shared" si="25"/>
        <v>0</v>
      </c>
      <c r="D271" s="207" t="e">
        <f t="shared" si="26"/>
        <v>#DIV/0!</v>
      </c>
      <c r="E271" s="207" t="e">
        <f t="shared" si="27"/>
        <v>#DIV/0!</v>
      </c>
      <c r="F271" s="208" t="e">
        <f t="shared" si="28"/>
        <v>#DIV/0!</v>
      </c>
      <c r="G271" s="207" t="e">
        <f t="shared" si="31"/>
        <v>#DIV/0!</v>
      </c>
      <c r="H271" s="127" t="e">
        <f t="shared" si="29"/>
        <v>#DIV/0!</v>
      </c>
      <c r="I271" s="209" t="e">
        <f t="shared" si="30"/>
        <v>#DIV/0!</v>
      </c>
    </row>
    <row r="272" spans="2:9" ht="13.5">
      <c r="B272" s="127">
        <v>228</v>
      </c>
      <c r="C272" s="127">
        <f t="shared" si="25"/>
        <v>0</v>
      </c>
      <c r="D272" s="207" t="e">
        <f t="shared" si="26"/>
        <v>#DIV/0!</v>
      </c>
      <c r="E272" s="207" t="e">
        <f t="shared" si="27"/>
        <v>#DIV/0!</v>
      </c>
      <c r="F272" s="208" t="e">
        <f t="shared" si="28"/>
        <v>#DIV/0!</v>
      </c>
      <c r="G272" s="207" t="e">
        <f t="shared" si="31"/>
        <v>#DIV/0!</v>
      </c>
      <c r="H272" s="127" t="e">
        <f t="shared" si="29"/>
        <v>#DIV/0!</v>
      </c>
      <c r="I272" s="209" t="e">
        <f t="shared" si="30"/>
        <v>#DIV/0!</v>
      </c>
    </row>
    <row r="273" spans="2:9" ht="13.5">
      <c r="B273" s="127">
        <v>229</v>
      </c>
      <c r="C273" s="127">
        <f t="shared" si="25"/>
        <v>0</v>
      </c>
      <c r="D273" s="207" t="e">
        <f t="shared" si="26"/>
        <v>#DIV/0!</v>
      </c>
      <c r="E273" s="207" t="e">
        <f t="shared" si="27"/>
        <v>#DIV/0!</v>
      </c>
      <c r="F273" s="208" t="e">
        <f t="shared" si="28"/>
        <v>#DIV/0!</v>
      </c>
      <c r="G273" s="207" t="e">
        <f t="shared" si="31"/>
        <v>#DIV/0!</v>
      </c>
      <c r="H273" s="127" t="e">
        <f t="shared" si="29"/>
        <v>#DIV/0!</v>
      </c>
      <c r="I273" s="209" t="e">
        <f t="shared" si="30"/>
        <v>#DIV/0!</v>
      </c>
    </row>
    <row r="274" spans="2:9" ht="13.5">
      <c r="B274" s="127">
        <v>230</v>
      </c>
      <c r="C274" s="127">
        <f t="shared" si="25"/>
        <v>0</v>
      </c>
      <c r="D274" s="207" t="e">
        <f t="shared" si="26"/>
        <v>#DIV/0!</v>
      </c>
      <c r="E274" s="207" t="e">
        <f t="shared" si="27"/>
        <v>#DIV/0!</v>
      </c>
      <c r="F274" s="208" t="e">
        <f t="shared" si="28"/>
        <v>#DIV/0!</v>
      </c>
      <c r="G274" s="207" t="e">
        <f t="shared" si="31"/>
        <v>#DIV/0!</v>
      </c>
      <c r="H274" s="127" t="e">
        <f t="shared" si="29"/>
        <v>#DIV/0!</v>
      </c>
      <c r="I274" s="209" t="e">
        <f t="shared" si="30"/>
        <v>#DIV/0!</v>
      </c>
    </row>
    <row r="275" spans="2:9" ht="13.5">
      <c r="B275" s="127">
        <v>231</v>
      </c>
      <c r="C275" s="127">
        <f t="shared" si="25"/>
        <v>0</v>
      </c>
      <c r="D275" s="207" t="e">
        <f t="shared" si="26"/>
        <v>#DIV/0!</v>
      </c>
      <c r="E275" s="207" t="e">
        <f t="shared" si="27"/>
        <v>#DIV/0!</v>
      </c>
      <c r="F275" s="208" t="e">
        <f t="shared" si="28"/>
        <v>#DIV/0!</v>
      </c>
      <c r="G275" s="207" t="e">
        <f t="shared" si="31"/>
        <v>#DIV/0!</v>
      </c>
      <c r="H275" s="127" t="e">
        <f t="shared" si="29"/>
        <v>#DIV/0!</v>
      </c>
      <c r="I275" s="209" t="e">
        <f t="shared" si="30"/>
        <v>#DIV/0!</v>
      </c>
    </row>
    <row r="276" spans="2:9" ht="13.5">
      <c r="B276" s="127">
        <v>232</v>
      </c>
      <c r="C276" s="127">
        <f t="shared" si="25"/>
        <v>0</v>
      </c>
      <c r="D276" s="207" t="e">
        <f t="shared" si="26"/>
        <v>#DIV/0!</v>
      </c>
      <c r="E276" s="207" t="e">
        <f t="shared" si="27"/>
        <v>#DIV/0!</v>
      </c>
      <c r="F276" s="208" t="e">
        <f t="shared" si="28"/>
        <v>#DIV/0!</v>
      </c>
      <c r="G276" s="207" t="e">
        <f t="shared" si="31"/>
        <v>#DIV/0!</v>
      </c>
      <c r="H276" s="127" t="e">
        <f t="shared" si="29"/>
        <v>#DIV/0!</v>
      </c>
      <c r="I276" s="209" t="e">
        <f t="shared" si="30"/>
        <v>#DIV/0!</v>
      </c>
    </row>
    <row r="277" spans="2:9" ht="13.5">
      <c r="B277" s="127">
        <v>233</v>
      </c>
      <c r="C277" s="127">
        <f t="shared" si="25"/>
        <v>0</v>
      </c>
      <c r="D277" s="207" t="e">
        <f t="shared" si="26"/>
        <v>#DIV/0!</v>
      </c>
      <c r="E277" s="207" t="e">
        <f t="shared" si="27"/>
        <v>#DIV/0!</v>
      </c>
      <c r="F277" s="208" t="e">
        <f t="shared" si="28"/>
        <v>#DIV/0!</v>
      </c>
      <c r="G277" s="207" t="e">
        <f t="shared" si="31"/>
        <v>#DIV/0!</v>
      </c>
      <c r="H277" s="127" t="e">
        <f t="shared" si="29"/>
        <v>#DIV/0!</v>
      </c>
      <c r="I277" s="209" t="e">
        <f t="shared" si="30"/>
        <v>#DIV/0!</v>
      </c>
    </row>
    <row r="278" spans="2:9" ht="13.5">
      <c r="B278" s="127">
        <v>234</v>
      </c>
      <c r="C278" s="127">
        <f t="shared" si="25"/>
        <v>0</v>
      </c>
      <c r="D278" s="207" t="e">
        <f t="shared" si="26"/>
        <v>#DIV/0!</v>
      </c>
      <c r="E278" s="207" t="e">
        <f t="shared" si="27"/>
        <v>#DIV/0!</v>
      </c>
      <c r="F278" s="208" t="e">
        <f t="shared" si="28"/>
        <v>#DIV/0!</v>
      </c>
      <c r="G278" s="207" t="e">
        <f t="shared" si="31"/>
        <v>#DIV/0!</v>
      </c>
      <c r="H278" s="127" t="e">
        <f t="shared" si="29"/>
        <v>#DIV/0!</v>
      </c>
      <c r="I278" s="209" t="e">
        <f t="shared" si="30"/>
        <v>#DIV/0!</v>
      </c>
    </row>
    <row r="279" spans="2:9" ht="13.5">
      <c r="B279" s="127">
        <v>235</v>
      </c>
      <c r="C279" s="127">
        <f t="shared" si="25"/>
        <v>0</v>
      </c>
      <c r="D279" s="207" t="e">
        <f t="shared" si="26"/>
        <v>#DIV/0!</v>
      </c>
      <c r="E279" s="207" t="e">
        <f t="shared" si="27"/>
        <v>#DIV/0!</v>
      </c>
      <c r="F279" s="208" t="e">
        <f t="shared" si="28"/>
        <v>#DIV/0!</v>
      </c>
      <c r="G279" s="207" t="e">
        <f t="shared" si="31"/>
        <v>#DIV/0!</v>
      </c>
      <c r="H279" s="127" t="e">
        <f t="shared" si="29"/>
        <v>#DIV/0!</v>
      </c>
      <c r="I279" s="209" t="e">
        <f t="shared" si="30"/>
        <v>#DIV/0!</v>
      </c>
    </row>
    <row r="280" spans="2:9" ht="13.5">
      <c r="B280" s="127">
        <v>236</v>
      </c>
      <c r="C280" s="127">
        <f t="shared" si="25"/>
        <v>0</v>
      </c>
      <c r="D280" s="207" t="e">
        <f t="shared" si="26"/>
        <v>#DIV/0!</v>
      </c>
      <c r="E280" s="207" t="e">
        <f t="shared" si="27"/>
        <v>#DIV/0!</v>
      </c>
      <c r="F280" s="208" t="e">
        <f t="shared" si="28"/>
        <v>#DIV/0!</v>
      </c>
      <c r="G280" s="207" t="e">
        <f t="shared" si="31"/>
        <v>#DIV/0!</v>
      </c>
      <c r="H280" s="127" t="e">
        <f t="shared" si="29"/>
        <v>#DIV/0!</v>
      </c>
      <c r="I280" s="209" t="e">
        <f t="shared" si="30"/>
        <v>#DIV/0!</v>
      </c>
    </row>
    <row r="281" spans="2:9" ht="13.5">
      <c r="B281" s="127">
        <v>237</v>
      </c>
      <c r="C281" s="127">
        <f t="shared" si="25"/>
        <v>0</v>
      </c>
      <c r="D281" s="207" t="e">
        <f t="shared" si="26"/>
        <v>#DIV/0!</v>
      </c>
      <c r="E281" s="207" t="e">
        <f t="shared" si="27"/>
        <v>#DIV/0!</v>
      </c>
      <c r="F281" s="208" t="e">
        <f t="shared" si="28"/>
        <v>#DIV/0!</v>
      </c>
      <c r="G281" s="207" t="e">
        <f t="shared" si="31"/>
        <v>#DIV/0!</v>
      </c>
      <c r="H281" s="127" t="e">
        <f t="shared" si="29"/>
        <v>#DIV/0!</v>
      </c>
      <c r="I281" s="209" t="e">
        <f t="shared" si="30"/>
        <v>#DIV/0!</v>
      </c>
    </row>
    <row r="282" spans="2:9" ht="13.5">
      <c r="B282" s="127">
        <v>238</v>
      </c>
      <c r="C282" s="127">
        <f t="shared" si="25"/>
        <v>0</v>
      </c>
      <c r="D282" s="207" t="e">
        <f t="shared" si="26"/>
        <v>#DIV/0!</v>
      </c>
      <c r="E282" s="207" t="e">
        <f t="shared" si="27"/>
        <v>#DIV/0!</v>
      </c>
      <c r="F282" s="208" t="e">
        <f t="shared" si="28"/>
        <v>#DIV/0!</v>
      </c>
      <c r="G282" s="207" t="e">
        <f t="shared" si="31"/>
        <v>#DIV/0!</v>
      </c>
      <c r="H282" s="127" t="e">
        <f t="shared" si="29"/>
        <v>#DIV/0!</v>
      </c>
      <c r="I282" s="209" t="e">
        <f t="shared" si="30"/>
        <v>#DIV/0!</v>
      </c>
    </row>
    <row r="283" spans="2:9" ht="13.5">
      <c r="B283" s="127">
        <v>239</v>
      </c>
      <c r="C283" s="127">
        <f t="shared" si="25"/>
        <v>0</v>
      </c>
      <c r="D283" s="207" t="e">
        <f t="shared" si="26"/>
        <v>#DIV/0!</v>
      </c>
      <c r="E283" s="207" t="e">
        <f t="shared" si="27"/>
        <v>#DIV/0!</v>
      </c>
      <c r="F283" s="208" t="e">
        <f t="shared" si="28"/>
        <v>#DIV/0!</v>
      </c>
      <c r="G283" s="207" t="e">
        <f t="shared" si="31"/>
        <v>#DIV/0!</v>
      </c>
      <c r="H283" s="127" t="e">
        <f t="shared" si="29"/>
        <v>#DIV/0!</v>
      </c>
      <c r="I283" s="209" t="e">
        <f t="shared" si="30"/>
        <v>#DIV/0!</v>
      </c>
    </row>
    <row r="284" spans="2:9" ht="13.5">
      <c r="B284" s="127">
        <v>240</v>
      </c>
      <c r="C284" s="127">
        <f t="shared" si="25"/>
        <v>0</v>
      </c>
      <c r="D284" s="207" t="e">
        <f t="shared" si="26"/>
        <v>#DIV/0!</v>
      </c>
      <c r="E284" s="207" t="e">
        <f t="shared" si="27"/>
        <v>#DIV/0!</v>
      </c>
      <c r="F284" s="208" t="e">
        <f t="shared" si="28"/>
        <v>#DIV/0!</v>
      </c>
      <c r="G284" s="207" t="e">
        <f t="shared" si="31"/>
        <v>#DIV/0!</v>
      </c>
      <c r="H284" s="127" t="e">
        <f t="shared" si="29"/>
        <v>#DIV/0!</v>
      </c>
      <c r="I284" s="209" t="e">
        <f t="shared" si="30"/>
        <v>#DIV/0!</v>
      </c>
    </row>
    <row r="285" spans="2:9" ht="13.5">
      <c r="B285" s="127">
        <v>241</v>
      </c>
      <c r="C285" s="127">
        <f t="shared" si="25"/>
        <v>0</v>
      </c>
      <c r="D285" s="207" t="e">
        <f t="shared" si="26"/>
        <v>#DIV/0!</v>
      </c>
      <c r="E285" s="207" t="e">
        <f t="shared" si="27"/>
        <v>#DIV/0!</v>
      </c>
      <c r="F285" s="208" t="e">
        <f t="shared" si="28"/>
        <v>#DIV/0!</v>
      </c>
      <c r="G285" s="207" t="e">
        <f t="shared" si="31"/>
        <v>#DIV/0!</v>
      </c>
      <c r="H285" s="127" t="e">
        <f t="shared" si="29"/>
        <v>#DIV/0!</v>
      </c>
      <c r="I285" s="209" t="e">
        <f t="shared" si="30"/>
        <v>#DIV/0!</v>
      </c>
    </row>
    <row r="286" spans="2:9" ht="13.5">
      <c r="B286" s="127">
        <v>242</v>
      </c>
      <c r="C286" s="127">
        <f t="shared" si="25"/>
        <v>0</v>
      </c>
      <c r="D286" s="207" t="e">
        <f t="shared" si="26"/>
        <v>#DIV/0!</v>
      </c>
      <c r="E286" s="207" t="e">
        <f t="shared" si="27"/>
        <v>#DIV/0!</v>
      </c>
      <c r="F286" s="208" t="e">
        <f t="shared" si="28"/>
        <v>#DIV/0!</v>
      </c>
      <c r="G286" s="207" t="e">
        <f t="shared" si="31"/>
        <v>#DIV/0!</v>
      </c>
      <c r="H286" s="127" t="e">
        <f t="shared" si="29"/>
        <v>#DIV/0!</v>
      </c>
      <c r="I286" s="209" t="e">
        <f t="shared" si="30"/>
        <v>#DIV/0!</v>
      </c>
    </row>
    <row r="287" spans="2:9" ht="13.5">
      <c r="B287" s="127">
        <v>243</v>
      </c>
      <c r="C287" s="127">
        <f t="shared" si="25"/>
        <v>0</v>
      </c>
      <c r="D287" s="207" t="e">
        <f t="shared" si="26"/>
        <v>#DIV/0!</v>
      </c>
      <c r="E287" s="207" t="e">
        <f t="shared" si="27"/>
        <v>#DIV/0!</v>
      </c>
      <c r="F287" s="208" t="e">
        <f t="shared" si="28"/>
        <v>#DIV/0!</v>
      </c>
      <c r="G287" s="207" t="e">
        <f t="shared" si="31"/>
        <v>#DIV/0!</v>
      </c>
      <c r="H287" s="127" t="e">
        <f t="shared" si="29"/>
        <v>#DIV/0!</v>
      </c>
      <c r="I287" s="209" t="e">
        <f t="shared" si="30"/>
        <v>#DIV/0!</v>
      </c>
    </row>
    <row r="288" spans="2:9" ht="13.5">
      <c r="B288" s="127">
        <v>244</v>
      </c>
      <c r="C288" s="127">
        <f t="shared" si="25"/>
        <v>0</v>
      </c>
      <c r="D288" s="207" t="e">
        <f t="shared" si="26"/>
        <v>#DIV/0!</v>
      </c>
      <c r="E288" s="207" t="e">
        <f t="shared" si="27"/>
        <v>#DIV/0!</v>
      </c>
      <c r="F288" s="208" t="e">
        <f t="shared" si="28"/>
        <v>#DIV/0!</v>
      </c>
      <c r="G288" s="207" t="e">
        <f t="shared" si="31"/>
        <v>#DIV/0!</v>
      </c>
      <c r="H288" s="127" t="e">
        <f t="shared" si="29"/>
        <v>#DIV/0!</v>
      </c>
      <c r="I288" s="209" t="e">
        <f t="shared" si="30"/>
        <v>#DIV/0!</v>
      </c>
    </row>
    <row r="289" spans="2:9" ht="13.5">
      <c r="B289" s="127">
        <v>245</v>
      </c>
      <c r="C289" s="127">
        <f t="shared" si="25"/>
        <v>0</v>
      </c>
      <c r="D289" s="207" t="e">
        <f t="shared" si="26"/>
        <v>#DIV/0!</v>
      </c>
      <c r="E289" s="207" t="e">
        <f t="shared" si="27"/>
        <v>#DIV/0!</v>
      </c>
      <c r="F289" s="208" t="e">
        <f t="shared" si="28"/>
        <v>#DIV/0!</v>
      </c>
      <c r="G289" s="207" t="e">
        <f t="shared" si="31"/>
        <v>#DIV/0!</v>
      </c>
      <c r="H289" s="127" t="e">
        <f t="shared" si="29"/>
        <v>#DIV/0!</v>
      </c>
      <c r="I289" s="209" t="e">
        <f t="shared" si="30"/>
        <v>#DIV/0!</v>
      </c>
    </row>
    <row r="290" spans="2:9" ht="13.5">
      <c r="B290" s="127">
        <v>246</v>
      </c>
      <c r="C290" s="127">
        <f t="shared" si="25"/>
        <v>0</v>
      </c>
      <c r="D290" s="207" t="e">
        <f t="shared" si="26"/>
        <v>#DIV/0!</v>
      </c>
      <c r="E290" s="207" t="e">
        <f t="shared" si="27"/>
        <v>#DIV/0!</v>
      </c>
      <c r="F290" s="208" t="e">
        <f t="shared" si="28"/>
        <v>#DIV/0!</v>
      </c>
      <c r="G290" s="207" t="e">
        <f t="shared" si="31"/>
        <v>#DIV/0!</v>
      </c>
      <c r="H290" s="127" t="e">
        <f t="shared" si="29"/>
        <v>#DIV/0!</v>
      </c>
      <c r="I290" s="209" t="e">
        <f t="shared" si="30"/>
        <v>#DIV/0!</v>
      </c>
    </row>
    <row r="291" spans="2:9" ht="13.5">
      <c r="B291" s="127">
        <v>247</v>
      </c>
      <c r="C291" s="127">
        <f t="shared" si="25"/>
        <v>0</v>
      </c>
      <c r="D291" s="207" t="e">
        <f t="shared" si="26"/>
        <v>#DIV/0!</v>
      </c>
      <c r="E291" s="207" t="e">
        <f t="shared" si="27"/>
        <v>#DIV/0!</v>
      </c>
      <c r="F291" s="208" t="e">
        <f t="shared" si="28"/>
        <v>#DIV/0!</v>
      </c>
      <c r="G291" s="207" t="e">
        <f t="shared" si="31"/>
        <v>#DIV/0!</v>
      </c>
      <c r="H291" s="127" t="e">
        <f t="shared" si="29"/>
        <v>#DIV/0!</v>
      </c>
      <c r="I291" s="209" t="e">
        <f t="shared" si="30"/>
        <v>#DIV/0!</v>
      </c>
    </row>
    <row r="292" spans="2:9" ht="13.5">
      <c r="B292" s="127">
        <v>248</v>
      </c>
      <c r="C292" s="127">
        <f t="shared" si="25"/>
        <v>0</v>
      </c>
      <c r="D292" s="207" t="e">
        <f t="shared" si="26"/>
        <v>#DIV/0!</v>
      </c>
      <c r="E292" s="207" t="e">
        <f t="shared" si="27"/>
        <v>#DIV/0!</v>
      </c>
      <c r="F292" s="208" t="e">
        <f t="shared" si="28"/>
        <v>#DIV/0!</v>
      </c>
      <c r="G292" s="207" t="e">
        <f t="shared" si="31"/>
        <v>#DIV/0!</v>
      </c>
      <c r="H292" s="127" t="e">
        <f t="shared" si="29"/>
        <v>#DIV/0!</v>
      </c>
      <c r="I292" s="209" t="e">
        <f t="shared" si="30"/>
        <v>#DIV/0!</v>
      </c>
    </row>
    <row r="293" spans="2:9" ht="13.5">
      <c r="B293" s="127">
        <v>249</v>
      </c>
      <c r="C293" s="127">
        <f t="shared" si="25"/>
        <v>0</v>
      </c>
      <c r="D293" s="207" t="e">
        <f t="shared" si="26"/>
        <v>#DIV/0!</v>
      </c>
      <c r="E293" s="207" t="e">
        <f t="shared" si="27"/>
        <v>#DIV/0!</v>
      </c>
      <c r="F293" s="208" t="e">
        <f t="shared" si="28"/>
        <v>#DIV/0!</v>
      </c>
      <c r="G293" s="207" t="e">
        <f t="shared" si="31"/>
        <v>#DIV/0!</v>
      </c>
      <c r="H293" s="127" t="e">
        <f t="shared" si="29"/>
        <v>#DIV/0!</v>
      </c>
      <c r="I293" s="209" t="e">
        <f t="shared" si="30"/>
        <v>#DIV/0!</v>
      </c>
    </row>
    <row r="294" spans="2:9" ht="13.5">
      <c r="B294" s="127">
        <v>250</v>
      </c>
      <c r="C294" s="127">
        <f t="shared" si="25"/>
        <v>0</v>
      </c>
      <c r="D294" s="207" t="e">
        <f t="shared" si="26"/>
        <v>#DIV/0!</v>
      </c>
      <c r="E294" s="207" t="e">
        <f t="shared" si="27"/>
        <v>#DIV/0!</v>
      </c>
      <c r="F294" s="208" t="e">
        <f t="shared" si="28"/>
        <v>#DIV/0!</v>
      </c>
      <c r="G294" s="207" t="e">
        <f t="shared" si="31"/>
        <v>#DIV/0!</v>
      </c>
      <c r="H294" s="127" t="e">
        <f t="shared" si="29"/>
        <v>#DIV/0!</v>
      </c>
      <c r="I294" s="209" t="e">
        <f t="shared" si="30"/>
        <v>#DIV/0!</v>
      </c>
    </row>
    <row r="295" spans="2:9" ht="13.5">
      <c r="B295" s="127">
        <v>251</v>
      </c>
      <c r="C295" s="127">
        <f t="shared" si="25"/>
        <v>0</v>
      </c>
      <c r="D295" s="207" t="e">
        <f t="shared" si="26"/>
        <v>#DIV/0!</v>
      </c>
      <c r="E295" s="207" t="e">
        <f t="shared" si="27"/>
        <v>#DIV/0!</v>
      </c>
      <c r="F295" s="208" t="e">
        <f t="shared" si="28"/>
        <v>#DIV/0!</v>
      </c>
      <c r="G295" s="207" t="e">
        <f t="shared" si="31"/>
        <v>#DIV/0!</v>
      </c>
      <c r="H295" s="127" t="e">
        <f t="shared" si="29"/>
        <v>#DIV/0!</v>
      </c>
      <c r="I295" s="209" t="e">
        <f t="shared" si="30"/>
        <v>#DIV/0!</v>
      </c>
    </row>
    <row r="296" spans="2:9" ht="13.5">
      <c r="B296" s="127">
        <v>252</v>
      </c>
      <c r="C296" s="127">
        <f t="shared" si="25"/>
        <v>0</v>
      </c>
      <c r="D296" s="207" t="e">
        <f t="shared" si="26"/>
        <v>#DIV/0!</v>
      </c>
      <c r="E296" s="207" t="e">
        <f t="shared" si="27"/>
        <v>#DIV/0!</v>
      </c>
      <c r="F296" s="208" t="e">
        <f t="shared" si="28"/>
        <v>#DIV/0!</v>
      </c>
      <c r="G296" s="207" t="e">
        <f t="shared" si="31"/>
        <v>#DIV/0!</v>
      </c>
      <c r="H296" s="127" t="e">
        <f t="shared" si="29"/>
        <v>#DIV/0!</v>
      </c>
      <c r="I296" s="209" t="e">
        <f t="shared" si="30"/>
        <v>#DIV/0!</v>
      </c>
    </row>
    <row r="297" spans="2:9" ht="13.5">
      <c r="B297" s="127">
        <v>253</v>
      </c>
      <c r="C297" s="127">
        <f t="shared" si="25"/>
        <v>0</v>
      </c>
      <c r="D297" s="207" t="e">
        <f t="shared" si="26"/>
        <v>#DIV/0!</v>
      </c>
      <c r="E297" s="207" t="e">
        <f t="shared" si="27"/>
        <v>#DIV/0!</v>
      </c>
      <c r="F297" s="208" t="e">
        <f t="shared" si="28"/>
        <v>#DIV/0!</v>
      </c>
      <c r="G297" s="207" t="e">
        <f t="shared" si="31"/>
        <v>#DIV/0!</v>
      </c>
      <c r="H297" s="127" t="e">
        <f t="shared" si="29"/>
        <v>#DIV/0!</v>
      </c>
      <c r="I297" s="209" t="e">
        <f t="shared" si="30"/>
        <v>#DIV/0!</v>
      </c>
    </row>
    <row r="298" spans="2:9" ht="13.5">
      <c r="B298" s="127">
        <v>254</v>
      </c>
      <c r="C298" s="127">
        <f t="shared" si="25"/>
        <v>0</v>
      </c>
      <c r="D298" s="207" t="e">
        <f t="shared" si="26"/>
        <v>#DIV/0!</v>
      </c>
      <c r="E298" s="207" t="e">
        <f t="shared" si="27"/>
        <v>#DIV/0!</v>
      </c>
      <c r="F298" s="208" t="e">
        <f t="shared" si="28"/>
        <v>#DIV/0!</v>
      </c>
      <c r="G298" s="207" t="e">
        <f t="shared" si="31"/>
        <v>#DIV/0!</v>
      </c>
      <c r="H298" s="127" t="e">
        <f t="shared" si="29"/>
        <v>#DIV/0!</v>
      </c>
      <c r="I298" s="209" t="e">
        <f t="shared" si="30"/>
        <v>#DIV/0!</v>
      </c>
    </row>
    <row r="299" spans="2:9" ht="13.5">
      <c r="B299" s="127">
        <v>255</v>
      </c>
      <c r="C299" s="127">
        <f t="shared" si="25"/>
        <v>0</v>
      </c>
      <c r="D299" s="207" t="e">
        <f t="shared" si="26"/>
        <v>#DIV/0!</v>
      </c>
      <c r="E299" s="207" t="e">
        <f t="shared" si="27"/>
        <v>#DIV/0!</v>
      </c>
      <c r="F299" s="208" t="e">
        <f t="shared" si="28"/>
        <v>#DIV/0!</v>
      </c>
      <c r="G299" s="207" t="e">
        <f t="shared" si="31"/>
        <v>#DIV/0!</v>
      </c>
      <c r="H299" s="127" t="e">
        <f t="shared" si="29"/>
        <v>#DIV/0!</v>
      </c>
      <c r="I299" s="209" t="e">
        <f t="shared" si="30"/>
        <v>#DIV/0!</v>
      </c>
    </row>
    <row r="300" spans="2:9" ht="13.5">
      <c r="B300" s="127">
        <v>256</v>
      </c>
      <c r="C300" s="127">
        <f aca="true" t="shared" si="32" ref="C300:C344">MIN(D$29*B300^2,D$30)</f>
        <v>0</v>
      </c>
      <c r="D300" s="207" t="e">
        <f aca="true" t="shared" si="33" ref="D300:D344">IF(D$28/D$27&lt;=0.18,16.9*C300^(2/3)/D$27^(5/3),5.38*(C300/D$28)^(2/3)/D$27)</f>
        <v>#DIV/0!</v>
      </c>
      <c r="E300" s="207" t="e">
        <f aca="true" t="shared" si="34" ref="E300:E344">D$26+D300</f>
        <v>#DIV/0!</v>
      </c>
      <c r="F300" s="208" t="e">
        <f aca="true" t="shared" si="35" ref="F300:F344">IF(D$28/D$27&lt;=0.15,0.96*(C300/D$27)^(1/3),0.195*C300^(1/3)*D$27^0.5/D$28^(5/6))</f>
        <v>#DIV/0!</v>
      </c>
      <c r="G300" s="207" t="e">
        <f t="shared" si="31"/>
        <v>#DIV/0!</v>
      </c>
      <c r="H300" s="127" t="e">
        <f aca="true" t="shared" si="36" ref="H300:H344">IF(G300&gt;=D$34,B300,"-")</f>
        <v>#DIV/0!</v>
      </c>
      <c r="I300" s="209" t="e">
        <f aca="true" t="shared" si="37" ref="I300:I344">IF(G300&gt;=D$34,C300,"-")</f>
        <v>#DIV/0!</v>
      </c>
    </row>
    <row r="301" spans="2:9" ht="13.5">
      <c r="B301" s="127">
        <v>257</v>
      </c>
      <c r="C301" s="127">
        <f t="shared" si="32"/>
        <v>0</v>
      </c>
      <c r="D301" s="207" t="e">
        <f t="shared" si="33"/>
        <v>#DIV/0!</v>
      </c>
      <c r="E301" s="207" t="e">
        <f t="shared" si="34"/>
        <v>#DIV/0!</v>
      </c>
      <c r="F301" s="208" t="e">
        <f t="shared" si="35"/>
        <v>#DIV/0!</v>
      </c>
      <c r="G301" s="207" t="e">
        <f t="shared" si="31"/>
        <v>#DIV/0!</v>
      </c>
      <c r="H301" s="127" t="e">
        <f t="shared" si="36"/>
        <v>#DIV/0!</v>
      </c>
      <c r="I301" s="209" t="e">
        <f t="shared" si="37"/>
        <v>#DIV/0!</v>
      </c>
    </row>
    <row r="302" spans="2:9" ht="13.5">
      <c r="B302" s="127">
        <v>258</v>
      </c>
      <c r="C302" s="127">
        <f t="shared" si="32"/>
        <v>0</v>
      </c>
      <c r="D302" s="207" t="e">
        <f t="shared" si="33"/>
        <v>#DIV/0!</v>
      </c>
      <c r="E302" s="207" t="e">
        <f t="shared" si="34"/>
        <v>#DIV/0!</v>
      </c>
      <c r="F302" s="208" t="e">
        <f t="shared" si="35"/>
        <v>#DIV/0!</v>
      </c>
      <c r="G302" s="207" t="e">
        <f aca="true" t="shared" si="38" ref="G302:G344">G301+F301^0.5*(E301-(1+$D$36/F301^0.5)*G301)/D$35</f>
        <v>#DIV/0!</v>
      </c>
      <c r="H302" s="127" t="e">
        <f t="shared" si="36"/>
        <v>#DIV/0!</v>
      </c>
      <c r="I302" s="209" t="e">
        <f t="shared" si="37"/>
        <v>#DIV/0!</v>
      </c>
    </row>
    <row r="303" spans="2:9" ht="13.5">
      <c r="B303" s="127">
        <v>259</v>
      </c>
      <c r="C303" s="127">
        <f t="shared" si="32"/>
        <v>0</v>
      </c>
      <c r="D303" s="207" t="e">
        <f t="shared" si="33"/>
        <v>#DIV/0!</v>
      </c>
      <c r="E303" s="207" t="e">
        <f t="shared" si="34"/>
        <v>#DIV/0!</v>
      </c>
      <c r="F303" s="208" t="e">
        <f t="shared" si="35"/>
        <v>#DIV/0!</v>
      </c>
      <c r="G303" s="207" t="e">
        <f t="shared" si="38"/>
        <v>#DIV/0!</v>
      </c>
      <c r="H303" s="127" t="e">
        <f t="shared" si="36"/>
        <v>#DIV/0!</v>
      </c>
      <c r="I303" s="209" t="e">
        <f t="shared" si="37"/>
        <v>#DIV/0!</v>
      </c>
    </row>
    <row r="304" spans="2:9" ht="13.5">
      <c r="B304" s="127">
        <v>260</v>
      </c>
      <c r="C304" s="127">
        <f t="shared" si="32"/>
        <v>0</v>
      </c>
      <c r="D304" s="207" t="e">
        <f t="shared" si="33"/>
        <v>#DIV/0!</v>
      </c>
      <c r="E304" s="207" t="e">
        <f t="shared" si="34"/>
        <v>#DIV/0!</v>
      </c>
      <c r="F304" s="208" t="e">
        <f t="shared" si="35"/>
        <v>#DIV/0!</v>
      </c>
      <c r="G304" s="207" t="e">
        <f t="shared" si="38"/>
        <v>#DIV/0!</v>
      </c>
      <c r="H304" s="127" t="e">
        <f t="shared" si="36"/>
        <v>#DIV/0!</v>
      </c>
      <c r="I304" s="209" t="e">
        <f t="shared" si="37"/>
        <v>#DIV/0!</v>
      </c>
    </row>
    <row r="305" spans="2:9" ht="13.5">
      <c r="B305" s="127">
        <v>261</v>
      </c>
      <c r="C305" s="127">
        <f t="shared" si="32"/>
        <v>0</v>
      </c>
      <c r="D305" s="207" t="e">
        <f t="shared" si="33"/>
        <v>#DIV/0!</v>
      </c>
      <c r="E305" s="207" t="e">
        <f t="shared" si="34"/>
        <v>#DIV/0!</v>
      </c>
      <c r="F305" s="208" t="e">
        <f t="shared" si="35"/>
        <v>#DIV/0!</v>
      </c>
      <c r="G305" s="207" t="e">
        <f t="shared" si="38"/>
        <v>#DIV/0!</v>
      </c>
      <c r="H305" s="127" t="e">
        <f t="shared" si="36"/>
        <v>#DIV/0!</v>
      </c>
      <c r="I305" s="209" t="e">
        <f t="shared" si="37"/>
        <v>#DIV/0!</v>
      </c>
    </row>
    <row r="306" spans="2:9" ht="13.5">
      <c r="B306" s="127">
        <v>262</v>
      </c>
      <c r="C306" s="127">
        <f t="shared" si="32"/>
        <v>0</v>
      </c>
      <c r="D306" s="207" t="e">
        <f t="shared" si="33"/>
        <v>#DIV/0!</v>
      </c>
      <c r="E306" s="207" t="e">
        <f t="shared" si="34"/>
        <v>#DIV/0!</v>
      </c>
      <c r="F306" s="208" t="e">
        <f t="shared" si="35"/>
        <v>#DIV/0!</v>
      </c>
      <c r="G306" s="207" t="e">
        <f t="shared" si="38"/>
        <v>#DIV/0!</v>
      </c>
      <c r="H306" s="127" t="e">
        <f t="shared" si="36"/>
        <v>#DIV/0!</v>
      </c>
      <c r="I306" s="209" t="e">
        <f t="shared" si="37"/>
        <v>#DIV/0!</v>
      </c>
    </row>
    <row r="307" spans="2:9" ht="13.5">
      <c r="B307" s="127">
        <v>263</v>
      </c>
      <c r="C307" s="127">
        <f t="shared" si="32"/>
        <v>0</v>
      </c>
      <c r="D307" s="207" t="e">
        <f t="shared" si="33"/>
        <v>#DIV/0!</v>
      </c>
      <c r="E307" s="207" t="e">
        <f t="shared" si="34"/>
        <v>#DIV/0!</v>
      </c>
      <c r="F307" s="208" t="e">
        <f t="shared" si="35"/>
        <v>#DIV/0!</v>
      </c>
      <c r="G307" s="207" t="e">
        <f t="shared" si="38"/>
        <v>#DIV/0!</v>
      </c>
      <c r="H307" s="127" t="e">
        <f t="shared" si="36"/>
        <v>#DIV/0!</v>
      </c>
      <c r="I307" s="209" t="e">
        <f t="shared" si="37"/>
        <v>#DIV/0!</v>
      </c>
    </row>
    <row r="308" spans="2:9" ht="13.5">
      <c r="B308" s="127">
        <v>264</v>
      </c>
      <c r="C308" s="127">
        <f t="shared" si="32"/>
        <v>0</v>
      </c>
      <c r="D308" s="207" t="e">
        <f t="shared" si="33"/>
        <v>#DIV/0!</v>
      </c>
      <c r="E308" s="207" t="e">
        <f t="shared" si="34"/>
        <v>#DIV/0!</v>
      </c>
      <c r="F308" s="208" t="e">
        <f t="shared" si="35"/>
        <v>#DIV/0!</v>
      </c>
      <c r="G308" s="207" t="e">
        <f t="shared" si="38"/>
        <v>#DIV/0!</v>
      </c>
      <c r="H308" s="127" t="e">
        <f t="shared" si="36"/>
        <v>#DIV/0!</v>
      </c>
      <c r="I308" s="209" t="e">
        <f t="shared" si="37"/>
        <v>#DIV/0!</v>
      </c>
    </row>
    <row r="309" spans="2:9" ht="13.5">
      <c r="B309" s="127">
        <v>265</v>
      </c>
      <c r="C309" s="127">
        <f t="shared" si="32"/>
        <v>0</v>
      </c>
      <c r="D309" s="207" t="e">
        <f t="shared" si="33"/>
        <v>#DIV/0!</v>
      </c>
      <c r="E309" s="207" t="e">
        <f t="shared" si="34"/>
        <v>#DIV/0!</v>
      </c>
      <c r="F309" s="208" t="e">
        <f t="shared" si="35"/>
        <v>#DIV/0!</v>
      </c>
      <c r="G309" s="207" t="e">
        <f t="shared" si="38"/>
        <v>#DIV/0!</v>
      </c>
      <c r="H309" s="127" t="e">
        <f t="shared" si="36"/>
        <v>#DIV/0!</v>
      </c>
      <c r="I309" s="209" t="e">
        <f t="shared" si="37"/>
        <v>#DIV/0!</v>
      </c>
    </row>
    <row r="310" spans="2:9" ht="13.5">
      <c r="B310" s="127">
        <v>266</v>
      </c>
      <c r="C310" s="127">
        <f t="shared" si="32"/>
        <v>0</v>
      </c>
      <c r="D310" s="207" t="e">
        <f t="shared" si="33"/>
        <v>#DIV/0!</v>
      </c>
      <c r="E310" s="207" t="e">
        <f t="shared" si="34"/>
        <v>#DIV/0!</v>
      </c>
      <c r="F310" s="208" t="e">
        <f t="shared" si="35"/>
        <v>#DIV/0!</v>
      </c>
      <c r="G310" s="207" t="e">
        <f t="shared" si="38"/>
        <v>#DIV/0!</v>
      </c>
      <c r="H310" s="127" t="e">
        <f t="shared" si="36"/>
        <v>#DIV/0!</v>
      </c>
      <c r="I310" s="209" t="e">
        <f t="shared" si="37"/>
        <v>#DIV/0!</v>
      </c>
    </row>
    <row r="311" spans="2:9" ht="13.5">
      <c r="B311" s="127">
        <v>267</v>
      </c>
      <c r="C311" s="127">
        <f t="shared" si="32"/>
        <v>0</v>
      </c>
      <c r="D311" s="207" t="e">
        <f t="shared" si="33"/>
        <v>#DIV/0!</v>
      </c>
      <c r="E311" s="207" t="e">
        <f t="shared" si="34"/>
        <v>#DIV/0!</v>
      </c>
      <c r="F311" s="208" t="e">
        <f t="shared" si="35"/>
        <v>#DIV/0!</v>
      </c>
      <c r="G311" s="207" t="e">
        <f t="shared" si="38"/>
        <v>#DIV/0!</v>
      </c>
      <c r="H311" s="127" t="e">
        <f t="shared" si="36"/>
        <v>#DIV/0!</v>
      </c>
      <c r="I311" s="209" t="e">
        <f t="shared" si="37"/>
        <v>#DIV/0!</v>
      </c>
    </row>
    <row r="312" spans="2:9" ht="13.5">
      <c r="B312" s="127">
        <v>268</v>
      </c>
      <c r="C312" s="127">
        <f t="shared" si="32"/>
        <v>0</v>
      </c>
      <c r="D312" s="207" t="e">
        <f t="shared" si="33"/>
        <v>#DIV/0!</v>
      </c>
      <c r="E312" s="207" t="e">
        <f t="shared" si="34"/>
        <v>#DIV/0!</v>
      </c>
      <c r="F312" s="208" t="e">
        <f t="shared" si="35"/>
        <v>#DIV/0!</v>
      </c>
      <c r="G312" s="207" t="e">
        <f t="shared" si="38"/>
        <v>#DIV/0!</v>
      </c>
      <c r="H312" s="127" t="e">
        <f t="shared" si="36"/>
        <v>#DIV/0!</v>
      </c>
      <c r="I312" s="209" t="e">
        <f t="shared" si="37"/>
        <v>#DIV/0!</v>
      </c>
    </row>
    <row r="313" spans="2:9" ht="13.5">
      <c r="B313" s="127">
        <v>269</v>
      </c>
      <c r="C313" s="127">
        <f t="shared" si="32"/>
        <v>0</v>
      </c>
      <c r="D313" s="207" t="e">
        <f t="shared" si="33"/>
        <v>#DIV/0!</v>
      </c>
      <c r="E313" s="207" t="e">
        <f t="shared" si="34"/>
        <v>#DIV/0!</v>
      </c>
      <c r="F313" s="208" t="e">
        <f t="shared" si="35"/>
        <v>#DIV/0!</v>
      </c>
      <c r="G313" s="207" t="e">
        <f t="shared" si="38"/>
        <v>#DIV/0!</v>
      </c>
      <c r="H313" s="127" t="e">
        <f t="shared" si="36"/>
        <v>#DIV/0!</v>
      </c>
      <c r="I313" s="209" t="e">
        <f t="shared" si="37"/>
        <v>#DIV/0!</v>
      </c>
    </row>
    <row r="314" spans="2:9" ht="13.5">
      <c r="B314" s="127">
        <v>270</v>
      </c>
      <c r="C314" s="127">
        <f t="shared" si="32"/>
        <v>0</v>
      </c>
      <c r="D314" s="207" t="e">
        <f t="shared" si="33"/>
        <v>#DIV/0!</v>
      </c>
      <c r="E314" s="207" t="e">
        <f t="shared" si="34"/>
        <v>#DIV/0!</v>
      </c>
      <c r="F314" s="208" t="e">
        <f t="shared" si="35"/>
        <v>#DIV/0!</v>
      </c>
      <c r="G314" s="207" t="e">
        <f t="shared" si="38"/>
        <v>#DIV/0!</v>
      </c>
      <c r="H314" s="127" t="e">
        <f t="shared" si="36"/>
        <v>#DIV/0!</v>
      </c>
      <c r="I314" s="209" t="e">
        <f t="shared" si="37"/>
        <v>#DIV/0!</v>
      </c>
    </row>
    <row r="315" spans="2:9" ht="13.5">
      <c r="B315" s="127">
        <v>271</v>
      </c>
      <c r="C315" s="127">
        <f t="shared" si="32"/>
        <v>0</v>
      </c>
      <c r="D315" s="207" t="e">
        <f t="shared" si="33"/>
        <v>#DIV/0!</v>
      </c>
      <c r="E315" s="207" t="e">
        <f t="shared" si="34"/>
        <v>#DIV/0!</v>
      </c>
      <c r="F315" s="208" t="e">
        <f t="shared" si="35"/>
        <v>#DIV/0!</v>
      </c>
      <c r="G315" s="207" t="e">
        <f t="shared" si="38"/>
        <v>#DIV/0!</v>
      </c>
      <c r="H315" s="127" t="e">
        <f t="shared" si="36"/>
        <v>#DIV/0!</v>
      </c>
      <c r="I315" s="209" t="e">
        <f t="shared" si="37"/>
        <v>#DIV/0!</v>
      </c>
    </row>
    <row r="316" spans="2:9" ht="13.5">
      <c r="B316" s="127">
        <v>272</v>
      </c>
      <c r="C316" s="127">
        <f t="shared" si="32"/>
        <v>0</v>
      </c>
      <c r="D316" s="207" t="e">
        <f t="shared" si="33"/>
        <v>#DIV/0!</v>
      </c>
      <c r="E316" s="207" t="e">
        <f t="shared" si="34"/>
        <v>#DIV/0!</v>
      </c>
      <c r="F316" s="208" t="e">
        <f t="shared" si="35"/>
        <v>#DIV/0!</v>
      </c>
      <c r="G316" s="207" t="e">
        <f t="shared" si="38"/>
        <v>#DIV/0!</v>
      </c>
      <c r="H316" s="127" t="e">
        <f t="shared" si="36"/>
        <v>#DIV/0!</v>
      </c>
      <c r="I316" s="209" t="e">
        <f t="shared" si="37"/>
        <v>#DIV/0!</v>
      </c>
    </row>
    <row r="317" spans="2:9" ht="13.5">
      <c r="B317" s="127">
        <v>273</v>
      </c>
      <c r="C317" s="127">
        <f t="shared" si="32"/>
        <v>0</v>
      </c>
      <c r="D317" s="207" t="e">
        <f t="shared" si="33"/>
        <v>#DIV/0!</v>
      </c>
      <c r="E317" s="207" t="e">
        <f t="shared" si="34"/>
        <v>#DIV/0!</v>
      </c>
      <c r="F317" s="208" t="e">
        <f t="shared" si="35"/>
        <v>#DIV/0!</v>
      </c>
      <c r="G317" s="207" t="e">
        <f t="shared" si="38"/>
        <v>#DIV/0!</v>
      </c>
      <c r="H317" s="127" t="e">
        <f t="shared" si="36"/>
        <v>#DIV/0!</v>
      </c>
      <c r="I317" s="209" t="e">
        <f t="shared" si="37"/>
        <v>#DIV/0!</v>
      </c>
    </row>
    <row r="318" spans="2:9" ht="13.5">
      <c r="B318" s="127">
        <v>274</v>
      </c>
      <c r="C318" s="127">
        <f t="shared" si="32"/>
        <v>0</v>
      </c>
      <c r="D318" s="207" t="e">
        <f t="shared" si="33"/>
        <v>#DIV/0!</v>
      </c>
      <c r="E318" s="207" t="e">
        <f t="shared" si="34"/>
        <v>#DIV/0!</v>
      </c>
      <c r="F318" s="208" t="e">
        <f t="shared" si="35"/>
        <v>#DIV/0!</v>
      </c>
      <c r="G318" s="207" t="e">
        <f t="shared" si="38"/>
        <v>#DIV/0!</v>
      </c>
      <c r="H318" s="127" t="e">
        <f t="shared" si="36"/>
        <v>#DIV/0!</v>
      </c>
      <c r="I318" s="209" t="e">
        <f t="shared" si="37"/>
        <v>#DIV/0!</v>
      </c>
    </row>
    <row r="319" spans="2:9" ht="13.5">
      <c r="B319" s="127">
        <v>275</v>
      </c>
      <c r="C319" s="127">
        <f t="shared" si="32"/>
        <v>0</v>
      </c>
      <c r="D319" s="207" t="e">
        <f t="shared" si="33"/>
        <v>#DIV/0!</v>
      </c>
      <c r="E319" s="207" t="e">
        <f t="shared" si="34"/>
        <v>#DIV/0!</v>
      </c>
      <c r="F319" s="208" t="e">
        <f t="shared" si="35"/>
        <v>#DIV/0!</v>
      </c>
      <c r="G319" s="207" t="e">
        <f t="shared" si="38"/>
        <v>#DIV/0!</v>
      </c>
      <c r="H319" s="127" t="e">
        <f t="shared" si="36"/>
        <v>#DIV/0!</v>
      </c>
      <c r="I319" s="209" t="e">
        <f t="shared" si="37"/>
        <v>#DIV/0!</v>
      </c>
    </row>
    <row r="320" spans="2:9" ht="13.5">
      <c r="B320" s="127">
        <v>276</v>
      </c>
      <c r="C320" s="127">
        <f t="shared" si="32"/>
        <v>0</v>
      </c>
      <c r="D320" s="207" t="e">
        <f t="shared" si="33"/>
        <v>#DIV/0!</v>
      </c>
      <c r="E320" s="207" t="e">
        <f t="shared" si="34"/>
        <v>#DIV/0!</v>
      </c>
      <c r="F320" s="208" t="e">
        <f t="shared" si="35"/>
        <v>#DIV/0!</v>
      </c>
      <c r="G320" s="207" t="e">
        <f t="shared" si="38"/>
        <v>#DIV/0!</v>
      </c>
      <c r="H320" s="127" t="e">
        <f t="shared" si="36"/>
        <v>#DIV/0!</v>
      </c>
      <c r="I320" s="209" t="e">
        <f t="shared" si="37"/>
        <v>#DIV/0!</v>
      </c>
    </row>
    <row r="321" spans="2:9" ht="13.5">
      <c r="B321" s="127">
        <v>277</v>
      </c>
      <c r="C321" s="127">
        <f t="shared" si="32"/>
        <v>0</v>
      </c>
      <c r="D321" s="207" t="e">
        <f t="shared" si="33"/>
        <v>#DIV/0!</v>
      </c>
      <c r="E321" s="207" t="e">
        <f t="shared" si="34"/>
        <v>#DIV/0!</v>
      </c>
      <c r="F321" s="208" t="e">
        <f t="shared" si="35"/>
        <v>#DIV/0!</v>
      </c>
      <c r="G321" s="207" t="e">
        <f t="shared" si="38"/>
        <v>#DIV/0!</v>
      </c>
      <c r="H321" s="127" t="e">
        <f t="shared" si="36"/>
        <v>#DIV/0!</v>
      </c>
      <c r="I321" s="209" t="e">
        <f t="shared" si="37"/>
        <v>#DIV/0!</v>
      </c>
    </row>
    <row r="322" spans="2:9" ht="13.5">
      <c r="B322" s="127">
        <v>278</v>
      </c>
      <c r="C322" s="127">
        <f t="shared" si="32"/>
        <v>0</v>
      </c>
      <c r="D322" s="207" t="e">
        <f t="shared" si="33"/>
        <v>#DIV/0!</v>
      </c>
      <c r="E322" s="207" t="e">
        <f t="shared" si="34"/>
        <v>#DIV/0!</v>
      </c>
      <c r="F322" s="208" t="e">
        <f t="shared" si="35"/>
        <v>#DIV/0!</v>
      </c>
      <c r="G322" s="207" t="e">
        <f t="shared" si="38"/>
        <v>#DIV/0!</v>
      </c>
      <c r="H322" s="127" t="e">
        <f t="shared" si="36"/>
        <v>#DIV/0!</v>
      </c>
      <c r="I322" s="209" t="e">
        <f t="shared" si="37"/>
        <v>#DIV/0!</v>
      </c>
    </row>
    <row r="323" spans="2:9" ht="13.5">
      <c r="B323" s="127">
        <v>279</v>
      </c>
      <c r="C323" s="127">
        <f t="shared" si="32"/>
        <v>0</v>
      </c>
      <c r="D323" s="207" t="e">
        <f t="shared" si="33"/>
        <v>#DIV/0!</v>
      </c>
      <c r="E323" s="207" t="e">
        <f t="shared" si="34"/>
        <v>#DIV/0!</v>
      </c>
      <c r="F323" s="208" t="e">
        <f t="shared" si="35"/>
        <v>#DIV/0!</v>
      </c>
      <c r="G323" s="207" t="e">
        <f t="shared" si="38"/>
        <v>#DIV/0!</v>
      </c>
      <c r="H323" s="127" t="e">
        <f t="shared" si="36"/>
        <v>#DIV/0!</v>
      </c>
      <c r="I323" s="209" t="e">
        <f t="shared" si="37"/>
        <v>#DIV/0!</v>
      </c>
    </row>
    <row r="324" spans="2:9" ht="13.5">
      <c r="B324" s="127">
        <v>280</v>
      </c>
      <c r="C324" s="127">
        <f t="shared" si="32"/>
        <v>0</v>
      </c>
      <c r="D324" s="207" t="e">
        <f t="shared" si="33"/>
        <v>#DIV/0!</v>
      </c>
      <c r="E324" s="207" t="e">
        <f t="shared" si="34"/>
        <v>#DIV/0!</v>
      </c>
      <c r="F324" s="208" t="e">
        <f t="shared" si="35"/>
        <v>#DIV/0!</v>
      </c>
      <c r="G324" s="207" t="e">
        <f t="shared" si="38"/>
        <v>#DIV/0!</v>
      </c>
      <c r="H324" s="127" t="e">
        <f t="shared" si="36"/>
        <v>#DIV/0!</v>
      </c>
      <c r="I324" s="209" t="e">
        <f t="shared" si="37"/>
        <v>#DIV/0!</v>
      </c>
    </row>
    <row r="325" spans="2:9" ht="13.5">
      <c r="B325" s="127">
        <v>281</v>
      </c>
      <c r="C325" s="127">
        <f t="shared" si="32"/>
        <v>0</v>
      </c>
      <c r="D325" s="207" t="e">
        <f t="shared" si="33"/>
        <v>#DIV/0!</v>
      </c>
      <c r="E325" s="207" t="e">
        <f t="shared" si="34"/>
        <v>#DIV/0!</v>
      </c>
      <c r="F325" s="208" t="e">
        <f t="shared" si="35"/>
        <v>#DIV/0!</v>
      </c>
      <c r="G325" s="207" t="e">
        <f t="shared" si="38"/>
        <v>#DIV/0!</v>
      </c>
      <c r="H325" s="127" t="e">
        <f t="shared" si="36"/>
        <v>#DIV/0!</v>
      </c>
      <c r="I325" s="209" t="e">
        <f t="shared" si="37"/>
        <v>#DIV/0!</v>
      </c>
    </row>
    <row r="326" spans="2:9" ht="13.5">
      <c r="B326" s="127">
        <v>282</v>
      </c>
      <c r="C326" s="127">
        <f t="shared" si="32"/>
        <v>0</v>
      </c>
      <c r="D326" s="207" t="e">
        <f t="shared" si="33"/>
        <v>#DIV/0!</v>
      </c>
      <c r="E326" s="207" t="e">
        <f t="shared" si="34"/>
        <v>#DIV/0!</v>
      </c>
      <c r="F326" s="208" t="e">
        <f t="shared" si="35"/>
        <v>#DIV/0!</v>
      </c>
      <c r="G326" s="207" t="e">
        <f t="shared" si="38"/>
        <v>#DIV/0!</v>
      </c>
      <c r="H326" s="127" t="e">
        <f t="shared" si="36"/>
        <v>#DIV/0!</v>
      </c>
      <c r="I326" s="209" t="e">
        <f t="shared" si="37"/>
        <v>#DIV/0!</v>
      </c>
    </row>
    <row r="327" spans="2:9" ht="13.5">
      <c r="B327" s="127">
        <v>283</v>
      </c>
      <c r="C327" s="127">
        <f t="shared" si="32"/>
        <v>0</v>
      </c>
      <c r="D327" s="207" t="e">
        <f t="shared" si="33"/>
        <v>#DIV/0!</v>
      </c>
      <c r="E327" s="207" t="e">
        <f t="shared" si="34"/>
        <v>#DIV/0!</v>
      </c>
      <c r="F327" s="208" t="e">
        <f t="shared" si="35"/>
        <v>#DIV/0!</v>
      </c>
      <c r="G327" s="207" t="e">
        <f t="shared" si="38"/>
        <v>#DIV/0!</v>
      </c>
      <c r="H327" s="127" t="e">
        <f t="shared" si="36"/>
        <v>#DIV/0!</v>
      </c>
      <c r="I327" s="209" t="e">
        <f t="shared" si="37"/>
        <v>#DIV/0!</v>
      </c>
    </row>
    <row r="328" spans="2:9" ht="13.5">
      <c r="B328" s="127">
        <v>284</v>
      </c>
      <c r="C328" s="127">
        <f t="shared" si="32"/>
        <v>0</v>
      </c>
      <c r="D328" s="207" t="e">
        <f t="shared" si="33"/>
        <v>#DIV/0!</v>
      </c>
      <c r="E328" s="207" t="e">
        <f t="shared" si="34"/>
        <v>#DIV/0!</v>
      </c>
      <c r="F328" s="208" t="e">
        <f t="shared" si="35"/>
        <v>#DIV/0!</v>
      </c>
      <c r="G328" s="207" t="e">
        <f t="shared" si="38"/>
        <v>#DIV/0!</v>
      </c>
      <c r="H328" s="127" t="e">
        <f t="shared" si="36"/>
        <v>#DIV/0!</v>
      </c>
      <c r="I328" s="209" t="e">
        <f t="shared" si="37"/>
        <v>#DIV/0!</v>
      </c>
    </row>
    <row r="329" spans="2:9" ht="13.5">
      <c r="B329" s="127">
        <v>285</v>
      </c>
      <c r="C329" s="127">
        <f t="shared" si="32"/>
        <v>0</v>
      </c>
      <c r="D329" s="207" t="e">
        <f t="shared" si="33"/>
        <v>#DIV/0!</v>
      </c>
      <c r="E329" s="207" t="e">
        <f t="shared" si="34"/>
        <v>#DIV/0!</v>
      </c>
      <c r="F329" s="208" t="e">
        <f t="shared" si="35"/>
        <v>#DIV/0!</v>
      </c>
      <c r="G329" s="207" t="e">
        <f t="shared" si="38"/>
        <v>#DIV/0!</v>
      </c>
      <c r="H329" s="127" t="e">
        <f t="shared" si="36"/>
        <v>#DIV/0!</v>
      </c>
      <c r="I329" s="209" t="e">
        <f t="shared" si="37"/>
        <v>#DIV/0!</v>
      </c>
    </row>
    <row r="330" spans="2:9" ht="13.5">
      <c r="B330" s="127">
        <v>286</v>
      </c>
      <c r="C330" s="127">
        <f t="shared" si="32"/>
        <v>0</v>
      </c>
      <c r="D330" s="207" t="e">
        <f t="shared" si="33"/>
        <v>#DIV/0!</v>
      </c>
      <c r="E330" s="207" t="e">
        <f t="shared" si="34"/>
        <v>#DIV/0!</v>
      </c>
      <c r="F330" s="208" t="e">
        <f t="shared" si="35"/>
        <v>#DIV/0!</v>
      </c>
      <c r="G330" s="207" t="e">
        <f t="shared" si="38"/>
        <v>#DIV/0!</v>
      </c>
      <c r="H330" s="127" t="e">
        <f t="shared" si="36"/>
        <v>#DIV/0!</v>
      </c>
      <c r="I330" s="209" t="e">
        <f t="shared" si="37"/>
        <v>#DIV/0!</v>
      </c>
    </row>
    <row r="331" spans="2:9" ht="13.5">
      <c r="B331" s="127">
        <v>287</v>
      </c>
      <c r="C331" s="127">
        <f t="shared" si="32"/>
        <v>0</v>
      </c>
      <c r="D331" s="207" t="e">
        <f t="shared" si="33"/>
        <v>#DIV/0!</v>
      </c>
      <c r="E331" s="207" t="e">
        <f t="shared" si="34"/>
        <v>#DIV/0!</v>
      </c>
      <c r="F331" s="208" t="e">
        <f t="shared" si="35"/>
        <v>#DIV/0!</v>
      </c>
      <c r="G331" s="207" t="e">
        <f t="shared" si="38"/>
        <v>#DIV/0!</v>
      </c>
      <c r="H331" s="127" t="e">
        <f t="shared" si="36"/>
        <v>#DIV/0!</v>
      </c>
      <c r="I331" s="209" t="e">
        <f t="shared" si="37"/>
        <v>#DIV/0!</v>
      </c>
    </row>
    <row r="332" spans="2:9" ht="13.5">
      <c r="B332" s="127">
        <v>288</v>
      </c>
      <c r="C332" s="127">
        <f t="shared" si="32"/>
        <v>0</v>
      </c>
      <c r="D332" s="207" t="e">
        <f t="shared" si="33"/>
        <v>#DIV/0!</v>
      </c>
      <c r="E332" s="207" t="e">
        <f t="shared" si="34"/>
        <v>#DIV/0!</v>
      </c>
      <c r="F332" s="208" t="e">
        <f t="shared" si="35"/>
        <v>#DIV/0!</v>
      </c>
      <c r="G332" s="207" t="e">
        <f t="shared" si="38"/>
        <v>#DIV/0!</v>
      </c>
      <c r="H332" s="127" t="e">
        <f t="shared" si="36"/>
        <v>#DIV/0!</v>
      </c>
      <c r="I332" s="209" t="e">
        <f t="shared" si="37"/>
        <v>#DIV/0!</v>
      </c>
    </row>
    <row r="333" spans="2:9" ht="13.5">
      <c r="B333" s="127">
        <v>289</v>
      </c>
      <c r="C333" s="127">
        <f t="shared" si="32"/>
        <v>0</v>
      </c>
      <c r="D333" s="207" t="e">
        <f t="shared" si="33"/>
        <v>#DIV/0!</v>
      </c>
      <c r="E333" s="207" t="e">
        <f t="shared" si="34"/>
        <v>#DIV/0!</v>
      </c>
      <c r="F333" s="208" t="e">
        <f t="shared" si="35"/>
        <v>#DIV/0!</v>
      </c>
      <c r="G333" s="207" t="e">
        <f t="shared" si="38"/>
        <v>#DIV/0!</v>
      </c>
      <c r="H333" s="127" t="e">
        <f t="shared" si="36"/>
        <v>#DIV/0!</v>
      </c>
      <c r="I333" s="209" t="e">
        <f t="shared" si="37"/>
        <v>#DIV/0!</v>
      </c>
    </row>
    <row r="334" spans="2:9" ht="13.5">
      <c r="B334" s="127">
        <v>290</v>
      </c>
      <c r="C334" s="127">
        <f t="shared" si="32"/>
        <v>0</v>
      </c>
      <c r="D334" s="207" t="e">
        <f t="shared" si="33"/>
        <v>#DIV/0!</v>
      </c>
      <c r="E334" s="207" t="e">
        <f t="shared" si="34"/>
        <v>#DIV/0!</v>
      </c>
      <c r="F334" s="208" t="e">
        <f t="shared" si="35"/>
        <v>#DIV/0!</v>
      </c>
      <c r="G334" s="207" t="e">
        <f t="shared" si="38"/>
        <v>#DIV/0!</v>
      </c>
      <c r="H334" s="127" t="e">
        <f t="shared" si="36"/>
        <v>#DIV/0!</v>
      </c>
      <c r="I334" s="209" t="e">
        <f t="shared" si="37"/>
        <v>#DIV/0!</v>
      </c>
    </row>
    <row r="335" spans="2:9" ht="13.5">
      <c r="B335" s="127">
        <v>291</v>
      </c>
      <c r="C335" s="127">
        <f t="shared" si="32"/>
        <v>0</v>
      </c>
      <c r="D335" s="207" t="e">
        <f t="shared" si="33"/>
        <v>#DIV/0!</v>
      </c>
      <c r="E335" s="207" t="e">
        <f t="shared" si="34"/>
        <v>#DIV/0!</v>
      </c>
      <c r="F335" s="208" t="e">
        <f t="shared" si="35"/>
        <v>#DIV/0!</v>
      </c>
      <c r="G335" s="207" t="e">
        <f t="shared" si="38"/>
        <v>#DIV/0!</v>
      </c>
      <c r="H335" s="127" t="e">
        <f t="shared" si="36"/>
        <v>#DIV/0!</v>
      </c>
      <c r="I335" s="209" t="e">
        <f t="shared" si="37"/>
        <v>#DIV/0!</v>
      </c>
    </row>
    <row r="336" spans="2:9" ht="13.5">
      <c r="B336" s="127">
        <v>292</v>
      </c>
      <c r="C336" s="127">
        <f t="shared" si="32"/>
        <v>0</v>
      </c>
      <c r="D336" s="207" t="e">
        <f t="shared" si="33"/>
        <v>#DIV/0!</v>
      </c>
      <c r="E336" s="207" t="e">
        <f t="shared" si="34"/>
        <v>#DIV/0!</v>
      </c>
      <c r="F336" s="208" t="e">
        <f t="shared" si="35"/>
        <v>#DIV/0!</v>
      </c>
      <c r="G336" s="207" t="e">
        <f t="shared" si="38"/>
        <v>#DIV/0!</v>
      </c>
      <c r="H336" s="127" t="e">
        <f t="shared" si="36"/>
        <v>#DIV/0!</v>
      </c>
      <c r="I336" s="209" t="e">
        <f t="shared" si="37"/>
        <v>#DIV/0!</v>
      </c>
    </row>
    <row r="337" spans="2:9" ht="13.5">
      <c r="B337" s="127">
        <v>293</v>
      </c>
      <c r="C337" s="127">
        <f t="shared" si="32"/>
        <v>0</v>
      </c>
      <c r="D337" s="207" t="e">
        <f t="shared" si="33"/>
        <v>#DIV/0!</v>
      </c>
      <c r="E337" s="207" t="e">
        <f t="shared" si="34"/>
        <v>#DIV/0!</v>
      </c>
      <c r="F337" s="208" t="e">
        <f t="shared" si="35"/>
        <v>#DIV/0!</v>
      </c>
      <c r="G337" s="207" t="e">
        <f t="shared" si="38"/>
        <v>#DIV/0!</v>
      </c>
      <c r="H337" s="127" t="e">
        <f t="shared" si="36"/>
        <v>#DIV/0!</v>
      </c>
      <c r="I337" s="209" t="e">
        <f t="shared" si="37"/>
        <v>#DIV/0!</v>
      </c>
    </row>
    <row r="338" spans="2:9" ht="13.5">
      <c r="B338" s="127">
        <v>294</v>
      </c>
      <c r="C338" s="127">
        <f t="shared" si="32"/>
        <v>0</v>
      </c>
      <c r="D338" s="207" t="e">
        <f t="shared" si="33"/>
        <v>#DIV/0!</v>
      </c>
      <c r="E338" s="207" t="e">
        <f t="shared" si="34"/>
        <v>#DIV/0!</v>
      </c>
      <c r="F338" s="208" t="e">
        <f t="shared" si="35"/>
        <v>#DIV/0!</v>
      </c>
      <c r="G338" s="207" t="e">
        <f t="shared" si="38"/>
        <v>#DIV/0!</v>
      </c>
      <c r="H338" s="127" t="e">
        <f t="shared" si="36"/>
        <v>#DIV/0!</v>
      </c>
      <c r="I338" s="209" t="e">
        <f t="shared" si="37"/>
        <v>#DIV/0!</v>
      </c>
    </row>
    <row r="339" spans="2:9" ht="13.5">
      <c r="B339" s="127">
        <v>295</v>
      </c>
      <c r="C339" s="127">
        <f t="shared" si="32"/>
        <v>0</v>
      </c>
      <c r="D339" s="207" t="e">
        <f t="shared" si="33"/>
        <v>#DIV/0!</v>
      </c>
      <c r="E339" s="207" t="e">
        <f t="shared" si="34"/>
        <v>#DIV/0!</v>
      </c>
      <c r="F339" s="208" t="e">
        <f t="shared" si="35"/>
        <v>#DIV/0!</v>
      </c>
      <c r="G339" s="207" t="e">
        <f t="shared" si="38"/>
        <v>#DIV/0!</v>
      </c>
      <c r="H339" s="127" t="e">
        <f t="shared" si="36"/>
        <v>#DIV/0!</v>
      </c>
      <c r="I339" s="209" t="e">
        <f t="shared" si="37"/>
        <v>#DIV/0!</v>
      </c>
    </row>
    <row r="340" spans="2:9" ht="13.5">
      <c r="B340" s="127">
        <v>296</v>
      </c>
      <c r="C340" s="127">
        <f t="shared" si="32"/>
        <v>0</v>
      </c>
      <c r="D340" s="207" t="e">
        <f t="shared" si="33"/>
        <v>#DIV/0!</v>
      </c>
      <c r="E340" s="207" t="e">
        <f t="shared" si="34"/>
        <v>#DIV/0!</v>
      </c>
      <c r="F340" s="208" t="e">
        <f t="shared" si="35"/>
        <v>#DIV/0!</v>
      </c>
      <c r="G340" s="207" t="e">
        <f t="shared" si="38"/>
        <v>#DIV/0!</v>
      </c>
      <c r="H340" s="127" t="e">
        <f t="shared" si="36"/>
        <v>#DIV/0!</v>
      </c>
      <c r="I340" s="209" t="e">
        <f t="shared" si="37"/>
        <v>#DIV/0!</v>
      </c>
    </row>
    <row r="341" spans="2:9" ht="13.5">
      <c r="B341" s="127">
        <v>297</v>
      </c>
      <c r="C341" s="127">
        <f t="shared" si="32"/>
        <v>0</v>
      </c>
      <c r="D341" s="207" t="e">
        <f t="shared" si="33"/>
        <v>#DIV/0!</v>
      </c>
      <c r="E341" s="207" t="e">
        <f t="shared" si="34"/>
        <v>#DIV/0!</v>
      </c>
      <c r="F341" s="208" t="e">
        <f t="shared" si="35"/>
        <v>#DIV/0!</v>
      </c>
      <c r="G341" s="207" t="e">
        <f t="shared" si="38"/>
        <v>#DIV/0!</v>
      </c>
      <c r="H341" s="127" t="e">
        <f t="shared" si="36"/>
        <v>#DIV/0!</v>
      </c>
      <c r="I341" s="209" t="e">
        <f t="shared" si="37"/>
        <v>#DIV/0!</v>
      </c>
    </row>
    <row r="342" spans="2:9" ht="13.5">
      <c r="B342" s="127">
        <v>298</v>
      </c>
      <c r="C342" s="127">
        <f t="shared" si="32"/>
        <v>0</v>
      </c>
      <c r="D342" s="207" t="e">
        <f t="shared" si="33"/>
        <v>#DIV/0!</v>
      </c>
      <c r="E342" s="207" t="e">
        <f t="shared" si="34"/>
        <v>#DIV/0!</v>
      </c>
      <c r="F342" s="208" t="e">
        <f t="shared" si="35"/>
        <v>#DIV/0!</v>
      </c>
      <c r="G342" s="207" t="e">
        <f t="shared" si="38"/>
        <v>#DIV/0!</v>
      </c>
      <c r="H342" s="127" t="e">
        <f t="shared" si="36"/>
        <v>#DIV/0!</v>
      </c>
      <c r="I342" s="209" t="e">
        <f t="shared" si="37"/>
        <v>#DIV/0!</v>
      </c>
    </row>
    <row r="343" spans="2:9" ht="13.5">
      <c r="B343" s="127">
        <v>299</v>
      </c>
      <c r="C343" s="127">
        <f t="shared" si="32"/>
        <v>0</v>
      </c>
      <c r="D343" s="207" t="e">
        <f t="shared" si="33"/>
        <v>#DIV/0!</v>
      </c>
      <c r="E343" s="207" t="e">
        <f t="shared" si="34"/>
        <v>#DIV/0!</v>
      </c>
      <c r="F343" s="208" t="e">
        <f t="shared" si="35"/>
        <v>#DIV/0!</v>
      </c>
      <c r="G343" s="207" t="e">
        <f t="shared" si="38"/>
        <v>#DIV/0!</v>
      </c>
      <c r="H343" s="127" t="e">
        <f t="shared" si="36"/>
        <v>#DIV/0!</v>
      </c>
      <c r="I343" s="209" t="e">
        <f t="shared" si="37"/>
        <v>#DIV/0!</v>
      </c>
    </row>
    <row r="344" spans="2:9" ht="13.5">
      <c r="B344" s="127">
        <v>300</v>
      </c>
      <c r="C344" s="127">
        <f t="shared" si="32"/>
        <v>0</v>
      </c>
      <c r="D344" s="207" t="e">
        <f t="shared" si="33"/>
        <v>#DIV/0!</v>
      </c>
      <c r="E344" s="207" t="e">
        <f t="shared" si="34"/>
        <v>#DIV/0!</v>
      </c>
      <c r="F344" s="208" t="e">
        <f t="shared" si="35"/>
        <v>#DIV/0!</v>
      </c>
      <c r="G344" s="207" t="e">
        <f t="shared" si="38"/>
        <v>#DIV/0!</v>
      </c>
      <c r="H344" s="127" t="e">
        <f t="shared" si="36"/>
        <v>#DIV/0!</v>
      </c>
      <c r="I344" s="209" t="e">
        <f t="shared" si="37"/>
        <v>#DIV/0!</v>
      </c>
    </row>
  </sheetData>
  <sheetProtection sheet="1" objects="1" scenarios="1"/>
  <mergeCells count="15">
    <mergeCell ref="B1:L1"/>
    <mergeCell ref="B3:L3"/>
    <mergeCell ref="B15:L15"/>
    <mergeCell ref="H42:I42"/>
    <mergeCell ref="B16:L16"/>
    <mergeCell ref="B17:L17"/>
    <mergeCell ref="B6:L6"/>
    <mergeCell ref="B7:L7"/>
    <mergeCell ref="B10:G10"/>
    <mergeCell ref="B13:G13"/>
    <mergeCell ref="B4:D4"/>
    <mergeCell ref="E4:G4"/>
    <mergeCell ref="J4:L4"/>
    <mergeCell ref="J40:L40"/>
    <mergeCell ref="B22:G22"/>
  </mergeCells>
  <conditionalFormatting sqref="B22:G22">
    <cfRule type="cellIs" priority="1" dxfId="6" operator="equal" stopIfTrue="1">
      <formula>$O$55</formula>
    </cfRule>
    <cfRule type="cellIs" priority="2" dxfId="7" operator="equal" stopIfTrue="1">
      <formula>$O$56</formula>
    </cfRule>
  </conditionalFormatting>
  <dataValidations count="4">
    <dataValidation type="list" allowBlank="1" showInputMessage="1" showErrorMessage="1" sqref="B10">
      <formula1>$O$32:$O$35</formula1>
    </dataValidation>
    <dataValidation type="list" allowBlank="1" showInputMessage="1" showErrorMessage="1" sqref="B13:G13">
      <formula1>$O$37:$O$40</formula1>
    </dataValidation>
    <dataValidation type="list" allowBlank="1" showInputMessage="1" showErrorMessage="1" sqref="B7:L7">
      <formula1>$O$3:$O$30</formula1>
    </dataValidation>
    <dataValidation type="list" allowBlank="1" showInputMessage="1" showErrorMessage="1" sqref="B17:L17">
      <formula1>$O$50:$O$52</formula1>
    </dataValidation>
  </dataValidations>
  <printOptions/>
  <pageMargins left="0.75" right="0.75" top="1" bottom="1" header="0.512" footer="0.512"/>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codeName="Sheet4"/>
  <dimension ref="B1:Z348"/>
  <sheetViews>
    <sheetView showGridLines="0" showZeros="0" view="pageBreakPreview" zoomScale="75" zoomScaleSheetLayoutView="75" workbookViewId="0" topLeftCell="A16">
      <selection activeCell="G31" sqref="G31"/>
    </sheetView>
  </sheetViews>
  <sheetFormatPr defaultColWidth="9.00390625" defaultRowHeight="13.5" outlineLevelCol="1"/>
  <cols>
    <col min="1" max="1" width="1.37890625" style="124" customWidth="1"/>
    <col min="2" max="6" width="9.875" style="124" customWidth="1"/>
    <col min="7" max="7" width="10.00390625" style="124" customWidth="1"/>
    <col min="8" max="9" width="10.00390625" style="124" hidden="1" customWidth="1" outlineLevel="1"/>
    <col min="10" max="10" width="10.00390625" style="124" customWidth="1" collapsed="1"/>
    <col min="11" max="12" width="9.875" style="124" customWidth="1"/>
    <col min="13" max="13" width="1.12109375" style="124" customWidth="1"/>
    <col min="14" max="14" width="2.125" style="124" customWidth="1"/>
    <col min="15" max="15" width="33.875" style="124" customWidth="1"/>
    <col min="16" max="16" width="43.25390625" style="124" customWidth="1"/>
    <col min="17" max="17" width="7.25390625" style="124" customWidth="1"/>
    <col min="18" max="18" width="12.625" style="124" bestFit="1" customWidth="1"/>
    <col min="19" max="19" width="13.125" style="124" bestFit="1" customWidth="1"/>
    <col min="20" max="24" width="7.75390625" style="124" customWidth="1"/>
    <col min="25" max="25" width="11.375" style="124" bestFit="1" customWidth="1"/>
    <col min="26" max="16384" width="9.00390625" style="124" customWidth="1"/>
  </cols>
  <sheetData>
    <row r="1" spans="2:12" ht="25.5" customHeight="1">
      <c r="B1" s="486" t="s">
        <v>128</v>
      </c>
      <c r="C1" s="486"/>
      <c r="D1" s="486"/>
      <c r="E1" s="486"/>
      <c r="F1" s="486"/>
      <c r="G1" s="486"/>
      <c r="H1" s="486"/>
      <c r="I1" s="486"/>
      <c r="J1" s="486"/>
      <c r="K1" s="486"/>
      <c r="L1" s="486"/>
    </row>
    <row r="2" spans="12:19" ht="15" customHeight="1">
      <c r="L2" s="223" t="s">
        <v>129</v>
      </c>
      <c r="R2" s="125" t="s">
        <v>130</v>
      </c>
      <c r="S2" s="125" t="s">
        <v>131</v>
      </c>
    </row>
    <row r="3" spans="2:26" ht="21" customHeight="1" thickBot="1">
      <c r="B3" s="470" t="s">
        <v>4</v>
      </c>
      <c r="C3" s="470"/>
      <c r="D3" s="470"/>
      <c r="E3" s="470"/>
      <c r="F3" s="470"/>
      <c r="G3" s="470"/>
      <c r="H3" s="471"/>
      <c r="I3" s="471"/>
      <c r="J3" s="470"/>
      <c r="K3" s="470"/>
      <c r="L3" s="470"/>
      <c r="O3" s="126" t="s">
        <v>5</v>
      </c>
      <c r="P3" s="127"/>
      <c r="Q3" s="127"/>
      <c r="R3" s="128" t="s">
        <v>84</v>
      </c>
      <c r="S3" s="129" t="s">
        <v>85</v>
      </c>
      <c r="T3" s="127"/>
      <c r="U3" s="130" t="s">
        <v>6</v>
      </c>
      <c r="V3" s="127"/>
      <c r="W3" s="127"/>
      <c r="X3" s="127"/>
      <c r="Z3" s="131"/>
    </row>
    <row r="4" spans="2:24" ht="21" customHeight="1" thickBot="1">
      <c r="B4" s="455" t="s">
        <v>86</v>
      </c>
      <c r="C4" s="456"/>
      <c r="D4" s="457"/>
      <c r="E4" s="458" t="s">
        <v>87</v>
      </c>
      <c r="F4" s="459"/>
      <c r="G4" s="460"/>
      <c r="H4" s="132"/>
      <c r="I4" s="132"/>
      <c r="J4" s="461" t="s">
        <v>88</v>
      </c>
      <c r="K4" s="462"/>
      <c r="L4" s="463"/>
      <c r="O4" s="133" t="s">
        <v>7</v>
      </c>
      <c r="P4" s="134"/>
      <c r="Q4" s="134"/>
      <c r="R4" s="135">
        <v>0.03</v>
      </c>
      <c r="S4" s="136">
        <v>300</v>
      </c>
      <c r="T4" s="137">
        <v>1</v>
      </c>
      <c r="U4" s="137" t="str">
        <f aca="true" t="shared" si="0" ref="U4:U30">"a("&amp;T4&amp;")=z"&amp;O4&amp;"z"</f>
        <v>a(1)=zA1-1-01_出火可燃物→ゴミ袋（大）z</v>
      </c>
      <c r="V4" s="137" t="str">
        <f aca="true" t="shared" si="1" ref="V4:V30">" : b("&amp;T4&amp;")="&amp;R4</f>
        <v> : b(1)=0.03</v>
      </c>
      <c r="W4" s="137" t="str">
        <f aca="true" t="shared" si="2" ref="W4:W30">" : c("&amp;T4&amp;")="&amp;S4</f>
        <v> : c(1)=300</v>
      </c>
      <c r="X4" s="130" t="str">
        <f aca="true" t="shared" si="3" ref="X4:X30">U4&amp;V4&amp;W4</f>
        <v>a(1)=zA1-1-01_出火可燃物→ゴミ袋（大）z : b(1)=0.03 : c(1)=300</v>
      </c>
    </row>
    <row r="5" spans="15:24" ht="9" customHeight="1">
      <c r="O5" s="133" t="s">
        <v>8</v>
      </c>
      <c r="P5" s="134"/>
      <c r="Q5" s="134"/>
      <c r="R5" s="138">
        <v>0.068</v>
      </c>
      <c r="S5" s="139">
        <v>170</v>
      </c>
      <c r="T5" s="137">
        <v>2</v>
      </c>
      <c r="U5" s="137" t="str">
        <f t="shared" si="0"/>
        <v>a(2)=zA1-1-02_出火可燃物→テレビz</v>
      </c>
      <c r="V5" s="137" t="str">
        <f t="shared" si="1"/>
        <v> : b(2)=0.068</v>
      </c>
      <c r="W5" s="137" t="str">
        <f t="shared" si="2"/>
        <v> : c(2)=170</v>
      </c>
      <c r="X5" s="130" t="str">
        <f t="shared" si="3"/>
        <v>a(2)=zA1-1-02_出火可燃物→テレビz : b(2)=0.068 : c(2)=170</v>
      </c>
    </row>
    <row r="6" spans="2:24" ht="36" customHeight="1" thickBot="1">
      <c r="B6" s="478" t="s">
        <v>89</v>
      </c>
      <c r="C6" s="479"/>
      <c r="D6" s="479"/>
      <c r="E6" s="479"/>
      <c r="F6" s="479"/>
      <c r="G6" s="479"/>
      <c r="H6" s="479"/>
      <c r="I6" s="479"/>
      <c r="J6" s="479"/>
      <c r="K6" s="479"/>
      <c r="L6" s="479"/>
      <c r="O6" s="133" t="s">
        <v>90</v>
      </c>
      <c r="P6" s="134"/>
      <c r="Q6" s="134"/>
      <c r="R6" s="138">
        <v>0.0003</v>
      </c>
      <c r="S6" s="139">
        <v>300</v>
      </c>
      <c r="T6" s="137">
        <v>3</v>
      </c>
      <c r="U6" s="137" t="str">
        <f t="shared" si="0"/>
        <v>a(3)=zA1-1-03_出火可燃物→食器洗浄機z</v>
      </c>
      <c r="V6" s="137" t="str">
        <f t="shared" si="1"/>
        <v> : b(3)=0.0003</v>
      </c>
      <c r="W6" s="137" t="str">
        <f t="shared" si="2"/>
        <v> : c(3)=300</v>
      </c>
      <c r="X6" s="130" t="str">
        <f t="shared" si="3"/>
        <v>a(3)=zA1-1-03_出火可燃物→食器洗浄機z : b(3)=0.0003 : c(3)=300</v>
      </c>
    </row>
    <row r="7" spans="2:24" ht="21" customHeight="1" thickBot="1">
      <c r="B7" s="475" t="s">
        <v>282</v>
      </c>
      <c r="C7" s="476"/>
      <c r="D7" s="476"/>
      <c r="E7" s="476"/>
      <c r="F7" s="476"/>
      <c r="G7" s="476"/>
      <c r="H7" s="476"/>
      <c r="I7" s="476"/>
      <c r="J7" s="476"/>
      <c r="K7" s="476"/>
      <c r="L7" s="477"/>
      <c r="O7" s="133" t="s">
        <v>91</v>
      </c>
      <c r="P7" s="134"/>
      <c r="Q7" s="134"/>
      <c r="R7" s="138">
        <v>0.015</v>
      </c>
      <c r="S7" s="139">
        <v>150</v>
      </c>
      <c r="T7" s="137">
        <v>4</v>
      </c>
      <c r="U7" s="137" t="str">
        <f t="shared" si="0"/>
        <v>a(4)=zA1-1-04_出火可燃物→コンピュータ梱包z</v>
      </c>
      <c r="V7" s="137" t="str">
        <f t="shared" si="1"/>
        <v> : b(4)=0.015</v>
      </c>
      <c r="W7" s="137" t="str">
        <f t="shared" si="2"/>
        <v> : c(4)=150</v>
      </c>
      <c r="X7" s="130" t="str">
        <f t="shared" si="3"/>
        <v>a(4)=zA1-1-04_出火可燃物→コンピュータ梱包z : b(4)=0.015 : c(4)=150</v>
      </c>
    </row>
    <row r="8" spans="2:24" ht="9" customHeight="1">
      <c r="B8" s="140"/>
      <c r="C8" s="141"/>
      <c r="D8" s="141"/>
      <c r="E8" s="141"/>
      <c r="F8" s="142"/>
      <c r="G8" s="142"/>
      <c r="H8" s="142"/>
      <c r="I8" s="142"/>
      <c r="J8" s="142"/>
      <c r="K8" s="142"/>
      <c r="L8" s="142"/>
      <c r="O8" s="133" t="s">
        <v>92</v>
      </c>
      <c r="P8" s="134"/>
      <c r="Q8" s="134"/>
      <c r="R8" s="138">
        <v>0.1225</v>
      </c>
      <c r="S8" s="139">
        <v>150</v>
      </c>
      <c r="T8" s="137">
        <v>5</v>
      </c>
      <c r="U8" s="137" t="str">
        <f t="shared" si="0"/>
        <v>a(5)=zA1-1-05_出火可燃物→カーテンz</v>
      </c>
      <c r="V8" s="137" t="str">
        <f t="shared" si="1"/>
        <v> : b(5)=0.1225</v>
      </c>
      <c r="W8" s="137" t="str">
        <f t="shared" si="2"/>
        <v> : c(5)=150</v>
      </c>
      <c r="X8" s="130" t="str">
        <f t="shared" si="3"/>
        <v>a(5)=zA1-1-05_出火可燃物→カーテンz : b(5)=0.1225 : c(5)=150</v>
      </c>
    </row>
    <row r="9" spans="2:24" ht="21" customHeight="1" thickBot="1">
      <c r="B9" s="143" t="s">
        <v>93</v>
      </c>
      <c r="C9" s="142"/>
      <c r="D9" s="142"/>
      <c r="E9" s="142"/>
      <c r="F9" s="142"/>
      <c r="G9" s="142"/>
      <c r="H9" s="142"/>
      <c r="I9" s="142"/>
      <c r="J9" s="142"/>
      <c r="K9" s="142"/>
      <c r="L9" s="142"/>
      <c r="O9" s="144" t="s">
        <v>94</v>
      </c>
      <c r="P9" s="145"/>
      <c r="Q9" s="145"/>
      <c r="R9" s="146">
        <v>0.015</v>
      </c>
      <c r="S9" s="147">
        <v>150</v>
      </c>
      <c r="T9" s="137">
        <v>6</v>
      </c>
      <c r="U9" s="137" t="str">
        <f t="shared" si="0"/>
        <v>a(6)=zA1-1-06_出火可燃物→マットレス（シングル・厚さ10cm）z</v>
      </c>
      <c r="V9" s="137" t="str">
        <f t="shared" si="1"/>
        <v> : b(6)=0.015</v>
      </c>
      <c r="W9" s="137" t="str">
        <f t="shared" si="2"/>
        <v> : c(6)=150</v>
      </c>
      <c r="X9" s="130" t="str">
        <f t="shared" si="3"/>
        <v>a(6)=zA1-1-06_出火可燃物→マットレス（シングル・厚さ10cm）z : b(6)=0.015 : c(6)=150</v>
      </c>
    </row>
    <row r="10" spans="2:24" ht="21" customHeight="1" thickBot="1">
      <c r="B10" s="480" t="s">
        <v>48</v>
      </c>
      <c r="C10" s="481"/>
      <c r="D10" s="481"/>
      <c r="E10" s="481"/>
      <c r="F10" s="481"/>
      <c r="G10" s="482"/>
      <c r="H10" s="148"/>
      <c r="I10" s="148"/>
      <c r="J10" s="149" t="s">
        <v>95</v>
      </c>
      <c r="K10" s="150" t="s">
        <v>132</v>
      </c>
      <c r="L10" s="140" t="s">
        <v>96</v>
      </c>
      <c r="O10" s="151" t="s">
        <v>9</v>
      </c>
      <c r="P10" s="152"/>
      <c r="Q10" s="152"/>
      <c r="R10" s="135">
        <v>0.01235</v>
      </c>
      <c r="S10" s="153">
        <v>400</v>
      </c>
      <c r="T10" s="137">
        <v>7</v>
      </c>
      <c r="U10" s="137" t="str">
        <f t="shared" si="0"/>
        <v>a(7)=zA1-1-07_出火可燃物→マットレス（シングル・厚さ40cm）z</v>
      </c>
      <c r="V10" s="137" t="str">
        <f t="shared" si="1"/>
        <v> : b(7)=0.01235</v>
      </c>
      <c r="W10" s="137" t="str">
        <f t="shared" si="2"/>
        <v> : c(7)=400</v>
      </c>
      <c r="X10" s="130" t="str">
        <f t="shared" si="3"/>
        <v>a(7)=zA1-1-07_出火可燃物→マットレス（シングル・厚さ40cm）z : b(7)=0.01235 : c(7)=400</v>
      </c>
    </row>
    <row r="11" spans="2:24" ht="9" customHeight="1">
      <c r="B11" s="140"/>
      <c r="C11" s="142"/>
      <c r="D11" s="142"/>
      <c r="E11" s="142"/>
      <c r="F11" s="142"/>
      <c r="G11" s="154"/>
      <c r="H11" s="154"/>
      <c r="I11" s="154"/>
      <c r="J11" s="155" t="s">
        <v>10</v>
      </c>
      <c r="K11" s="155" t="e">
        <f>af(B7)</f>
        <v>#NAME?</v>
      </c>
      <c r="L11" s="156" t="s">
        <v>97</v>
      </c>
      <c r="O11" s="144" t="s">
        <v>11</v>
      </c>
      <c r="P11" s="145"/>
      <c r="Q11" s="145"/>
      <c r="R11" s="146">
        <v>0.83334</v>
      </c>
      <c r="S11" s="147">
        <v>750</v>
      </c>
      <c r="T11" s="137">
        <v>8</v>
      </c>
      <c r="U11" s="137" t="str">
        <f t="shared" si="0"/>
        <v>a(8)=zA1-1-08_出火可燃物→クリスマスツリー（直径1～1.5m、高さ1.2～2m）z</v>
      </c>
      <c r="V11" s="137" t="str">
        <f t="shared" si="1"/>
        <v> : b(8)=0.83334</v>
      </c>
      <c r="W11" s="137" t="str">
        <f t="shared" si="2"/>
        <v> : c(8)=750</v>
      </c>
      <c r="X11" s="130" t="str">
        <f t="shared" si="3"/>
        <v>a(8)=zA1-1-08_出火可燃物→クリスマスツリー（直径1～1.5m、高さ1.2～2m）z : b(8)=0.83334 : c(8)=750</v>
      </c>
    </row>
    <row r="12" spans="2:24" ht="21" customHeight="1" thickBot="1">
      <c r="B12" s="143" t="s">
        <v>98</v>
      </c>
      <c r="C12" s="142"/>
      <c r="D12" s="142"/>
      <c r="E12" s="142"/>
      <c r="F12" s="142"/>
      <c r="G12" s="142"/>
      <c r="H12" s="142"/>
      <c r="I12" s="142"/>
      <c r="J12" s="142"/>
      <c r="K12" s="142"/>
      <c r="L12" s="142"/>
      <c r="O12" s="157" t="s">
        <v>99</v>
      </c>
      <c r="P12" s="158"/>
      <c r="Q12" s="158"/>
      <c r="R12" s="159">
        <v>0.9375</v>
      </c>
      <c r="S12" s="160">
        <v>1500</v>
      </c>
      <c r="T12" s="137">
        <v>9</v>
      </c>
      <c r="U12" s="137" t="str">
        <f t="shared" si="0"/>
        <v>a(9)=zA1-1-09_出火可燃物→クリスマスツリー（直径1～1.5m、高さ2～2.7m）z</v>
      </c>
      <c r="V12" s="137" t="str">
        <f t="shared" si="1"/>
        <v> : b(9)=0.9375</v>
      </c>
      <c r="W12" s="137" t="str">
        <f t="shared" si="2"/>
        <v> : c(9)=1500</v>
      </c>
      <c r="X12" s="130" t="str">
        <f t="shared" si="3"/>
        <v>a(9)=zA1-1-09_出火可燃物→クリスマスツリー（直径1～1.5m、高さ2～2.7m）z : b(9)=0.9375 : c(9)=1500</v>
      </c>
    </row>
    <row r="13" spans="2:24" ht="21" customHeight="1" thickBot="1">
      <c r="B13" s="480" t="s">
        <v>12</v>
      </c>
      <c r="C13" s="481"/>
      <c r="D13" s="481"/>
      <c r="E13" s="481"/>
      <c r="F13" s="481"/>
      <c r="G13" s="482"/>
      <c r="H13" s="161"/>
      <c r="I13" s="161"/>
      <c r="J13" s="162" t="s">
        <v>100</v>
      </c>
      <c r="K13" s="163" t="s">
        <v>132</v>
      </c>
      <c r="L13" s="140" t="s">
        <v>101</v>
      </c>
      <c r="O13" s="151" t="s">
        <v>102</v>
      </c>
      <c r="P13" s="152"/>
      <c r="Q13" s="152"/>
      <c r="R13" s="135">
        <v>1.875</v>
      </c>
      <c r="S13" s="153">
        <v>3000</v>
      </c>
      <c r="T13" s="137">
        <v>10</v>
      </c>
      <c r="U13" s="137" t="str">
        <f t="shared" si="0"/>
        <v>a(10)=zA1-1-10_出火可燃物→クリスマスツリー（直径1.5～1.7m、高さ2.3～3.1m）z</v>
      </c>
      <c r="V13" s="137" t="str">
        <f t="shared" si="1"/>
        <v> : b(10)=1.875</v>
      </c>
      <c r="W13" s="137" t="str">
        <f t="shared" si="2"/>
        <v> : c(10)=3000</v>
      </c>
      <c r="X13" s="130" t="str">
        <f t="shared" si="3"/>
        <v>a(10)=zA1-1-10_出火可燃物→クリスマスツリー（直径1.5～1.7m、高さ2.3～3.1m）z : b(10)=1.875 : c(10)=3000</v>
      </c>
    </row>
    <row r="14" spans="2:24" ht="9" customHeight="1">
      <c r="B14" s="161"/>
      <c r="C14" s="161"/>
      <c r="D14" s="161"/>
      <c r="E14" s="161"/>
      <c r="F14" s="161"/>
      <c r="G14" s="161"/>
      <c r="H14" s="161"/>
      <c r="I14" s="161"/>
      <c r="J14" s="155" t="s">
        <v>10</v>
      </c>
      <c r="K14" s="164" t="e">
        <f>Qmax(B7)</f>
        <v>#NAME?</v>
      </c>
      <c r="L14" s="156" t="s">
        <v>103</v>
      </c>
      <c r="O14" s="133" t="s">
        <v>13</v>
      </c>
      <c r="P14" s="134"/>
      <c r="Q14" s="134"/>
      <c r="R14" s="138">
        <v>0.20834</v>
      </c>
      <c r="S14" s="139">
        <v>3000</v>
      </c>
      <c r="T14" s="137">
        <v>11</v>
      </c>
      <c r="U14" s="137" t="str">
        <f t="shared" si="0"/>
        <v>a(11)=zA1-1-11_出火可燃物→洋服ダンス（服入、122×62×178cm）z</v>
      </c>
      <c r="V14" s="137" t="str">
        <f t="shared" si="1"/>
        <v> : b(11)=0.20834</v>
      </c>
      <c r="W14" s="137" t="str">
        <f t="shared" si="2"/>
        <v> : c(11)=3000</v>
      </c>
      <c r="X14" s="130" t="str">
        <f t="shared" si="3"/>
        <v>a(11)=zA1-1-11_出火可燃物→洋服ダンス（服入、122×62×178cm）z : b(11)=0.20834 : c(11)=3000</v>
      </c>
    </row>
    <row r="15" spans="2:24" ht="21" customHeight="1" thickBot="1">
      <c r="B15" s="472" t="s">
        <v>177</v>
      </c>
      <c r="C15" s="473"/>
      <c r="D15" s="473"/>
      <c r="E15" s="473"/>
      <c r="F15" s="473"/>
      <c r="G15" s="473"/>
      <c r="H15" s="473"/>
      <c r="I15" s="473"/>
      <c r="J15" s="473"/>
      <c r="K15" s="473"/>
      <c r="L15" s="473"/>
      <c r="O15" s="133" t="s">
        <v>133</v>
      </c>
      <c r="P15" s="134"/>
      <c r="Q15" s="134"/>
      <c r="R15" s="138">
        <v>0.00889</v>
      </c>
      <c r="S15" s="139">
        <v>800</v>
      </c>
      <c r="T15" s="137">
        <v>12</v>
      </c>
      <c r="U15" s="137" t="str">
        <f t="shared" si="0"/>
        <v>a(12)=zA1-1-12_出火可燃物→冷蔵庫（59×60×185cm）z</v>
      </c>
      <c r="V15" s="137" t="str">
        <f t="shared" si="1"/>
        <v> : b(12)=0.00889</v>
      </c>
      <c r="W15" s="137" t="str">
        <f t="shared" si="2"/>
        <v> : c(12)=800</v>
      </c>
      <c r="X15" s="130" t="str">
        <f t="shared" si="3"/>
        <v>a(12)=zA1-1-12_出火可燃物→冷蔵庫（59×60×185cm）z : b(12)=0.00889 : c(12)=800</v>
      </c>
    </row>
    <row r="16" spans="2:24" ht="21" customHeight="1" thickBot="1">
      <c r="B16" s="475" t="s">
        <v>157</v>
      </c>
      <c r="C16" s="476"/>
      <c r="D16" s="476"/>
      <c r="E16" s="476"/>
      <c r="F16" s="476"/>
      <c r="G16" s="476"/>
      <c r="H16" s="476"/>
      <c r="I16" s="476"/>
      <c r="J16" s="476"/>
      <c r="K16" s="476"/>
      <c r="L16" s="477"/>
      <c r="O16" s="133" t="s">
        <v>134</v>
      </c>
      <c r="P16" s="134"/>
      <c r="Q16" s="134"/>
      <c r="R16" s="138">
        <v>0.03556</v>
      </c>
      <c r="S16" s="139">
        <v>800</v>
      </c>
      <c r="T16" s="137">
        <v>13</v>
      </c>
      <c r="U16" s="137" t="str">
        <f t="shared" si="0"/>
        <v>a(13)=zA1-1-13_出火可燃物→集積書架z</v>
      </c>
      <c r="V16" s="137" t="str">
        <f t="shared" si="1"/>
        <v> : b(13)=0.03556</v>
      </c>
      <c r="W16" s="137" t="str">
        <f t="shared" si="2"/>
        <v> : c(13)=800</v>
      </c>
      <c r="X16" s="130" t="str">
        <f t="shared" si="3"/>
        <v>a(13)=zA1-1-13_出火可燃物→集積書架z : b(13)=0.03556 : c(13)=800</v>
      </c>
    </row>
    <row r="17" spans="2:24" ht="9" customHeight="1">
      <c r="B17" s="174"/>
      <c r="C17" s="175"/>
      <c r="D17" s="176"/>
      <c r="E17" s="174"/>
      <c r="F17" s="175"/>
      <c r="G17" s="176"/>
      <c r="H17" s="172"/>
      <c r="I17" s="172"/>
      <c r="J17" s="174"/>
      <c r="K17" s="175"/>
      <c r="L17" s="176"/>
      <c r="O17" s="144" t="s">
        <v>135</v>
      </c>
      <c r="P17" s="145"/>
      <c r="Q17" s="145"/>
      <c r="R17" s="146">
        <v>0.0025</v>
      </c>
      <c r="S17" s="147">
        <v>100</v>
      </c>
      <c r="T17" s="137">
        <v>14</v>
      </c>
      <c r="U17" s="137" t="str">
        <f t="shared" si="0"/>
        <v>a(14)=zA1-1-14_出火可燃物→簡易な椅子z</v>
      </c>
      <c r="V17" s="137" t="str">
        <f t="shared" si="1"/>
        <v> : b(14)=0.0025</v>
      </c>
      <c r="W17" s="137" t="str">
        <f t="shared" si="2"/>
        <v> : c(14)=100</v>
      </c>
      <c r="X17" s="130" t="str">
        <f t="shared" si="3"/>
        <v>a(14)=zA1-1-14_出火可燃物→簡易な椅子z : b(14)=0.0025 : c(14)=100</v>
      </c>
    </row>
    <row r="18" spans="2:24" ht="36" customHeight="1" thickBot="1">
      <c r="B18" s="472" t="s">
        <v>178</v>
      </c>
      <c r="C18" s="473"/>
      <c r="D18" s="473"/>
      <c r="E18" s="473"/>
      <c r="F18" s="473"/>
      <c r="G18" s="473"/>
      <c r="H18" s="473"/>
      <c r="I18" s="473"/>
      <c r="J18" s="473"/>
      <c r="K18" s="473"/>
      <c r="L18" s="473"/>
      <c r="O18" s="157" t="s">
        <v>16</v>
      </c>
      <c r="P18" s="158"/>
      <c r="Q18" s="158"/>
      <c r="R18" s="159">
        <v>0.008</v>
      </c>
      <c r="S18" s="160">
        <v>500</v>
      </c>
      <c r="T18" s="137">
        <v>15</v>
      </c>
      <c r="U18" s="137" t="str">
        <f t="shared" si="0"/>
        <v>a(15)=zA1-1-15_出火可燃物→椅子z</v>
      </c>
      <c r="V18" s="137" t="str">
        <f t="shared" si="1"/>
        <v> : b(15)=0.008</v>
      </c>
      <c r="W18" s="137" t="str">
        <f t="shared" si="2"/>
        <v> : c(15)=500</v>
      </c>
      <c r="X18" s="130" t="str">
        <f t="shared" si="3"/>
        <v>a(15)=zA1-1-15_出火可燃物→椅子z : b(15)=0.008 : c(15)=500</v>
      </c>
    </row>
    <row r="19" spans="2:24" ht="21" customHeight="1" thickBot="1">
      <c r="B19" s="475">
        <f>'入力'!C17</f>
        <v>0</v>
      </c>
      <c r="C19" s="476"/>
      <c r="D19" s="476"/>
      <c r="E19" s="476"/>
      <c r="F19" s="476"/>
      <c r="G19" s="477"/>
      <c r="H19" s="224"/>
      <c r="I19" s="225"/>
      <c r="J19" s="167" t="s">
        <v>179</v>
      </c>
      <c r="K19" s="150" t="s">
        <v>136</v>
      </c>
      <c r="L19" s="168" t="s">
        <v>18</v>
      </c>
      <c r="O19" s="157" t="s">
        <v>19</v>
      </c>
      <c r="P19" s="158"/>
      <c r="Q19" s="158"/>
      <c r="R19" s="159">
        <v>0.08</v>
      </c>
      <c r="S19" s="160">
        <v>800</v>
      </c>
      <c r="T19" s="137">
        <v>16</v>
      </c>
      <c r="U19" s="137" t="str">
        <f t="shared" si="0"/>
        <v>a(16)=zA1-1-16_出火可燃物→椅子二脚z</v>
      </c>
      <c r="V19" s="137" t="str">
        <f t="shared" si="1"/>
        <v> : b(16)=0.08</v>
      </c>
      <c r="W19" s="137" t="str">
        <f t="shared" si="2"/>
        <v> : c(16)=800</v>
      </c>
      <c r="X19" s="130" t="str">
        <f t="shared" si="3"/>
        <v>a(16)=zA1-1-16_出火可燃物→椅子二脚z : b(16)=0.08 : c(16)=800</v>
      </c>
    </row>
    <row r="20" spans="2:24" ht="21" customHeight="1" thickBot="1">
      <c r="B20" s="475" t="s">
        <v>137</v>
      </c>
      <c r="C20" s="476"/>
      <c r="D20" s="476"/>
      <c r="E20" s="476"/>
      <c r="F20" s="476"/>
      <c r="G20" s="477"/>
      <c r="H20" s="224"/>
      <c r="I20" s="225"/>
      <c r="J20" s="155" t="s">
        <v>10</v>
      </c>
      <c r="K20" s="170" t="str">
        <f>IF(OR(B19=O47,B20=O52),"未選択",IF(AND(B19=O48,B20=O53),0.25,IF(AND(B19=O49,B20=O53),0.5,IF(AND(B19=O50,B20=O53),0.75,"Error"))))</f>
        <v>Error</v>
      </c>
      <c r="L20" s="171" t="s">
        <v>112</v>
      </c>
      <c r="O20" s="151" t="s">
        <v>20</v>
      </c>
      <c r="P20" s="152"/>
      <c r="Q20" s="152"/>
      <c r="R20" s="135">
        <v>0.01042</v>
      </c>
      <c r="S20" s="153">
        <v>600</v>
      </c>
      <c r="T20" s="137">
        <v>17</v>
      </c>
      <c r="U20" s="137" t="str">
        <f t="shared" si="0"/>
        <v>a(17)=zA1-1-17_出火可燃物→スタッキングチェアー（５つ重ね）z</v>
      </c>
      <c r="V20" s="137" t="str">
        <f t="shared" si="1"/>
        <v> : b(17)=0.01042</v>
      </c>
      <c r="W20" s="137" t="str">
        <f t="shared" si="2"/>
        <v> : c(17)=600</v>
      </c>
      <c r="X20" s="130" t="str">
        <f t="shared" si="3"/>
        <v>a(17)=zA1-1-17_出火可燃物→スタッキングチェアー（５つ重ね）z : b(17)=0.01042 : c(17)=600</v>
      </c>
    </row>
    <row r="21" spans="2:24" ht="21" customHeight="1" thickBot="1">
      <c r="B21" s="475" t="s">
        <v>138</v>
      </c>
      <c r="C21" s="476"/>
      <c r="D21" s="476"/>
      <c r="E21" s="476"/>
      <c r="F21" s="476"/>
      <c r="G21" s="477"/>
      <c r="H21" s="172"/>
      <c r="I21" s="225"/>
      <c r="J21" s="167" t="s">
        <v>180</v>
      </c>
      <c r="K21" s="150" t="s">
        <v>139</v>
      </c>
      <c r="L21" s="168" t="s">
        <v>112</v>
      </c>
      <c r="O21" s="133" t="s">
        <v>21</v>
      </c>
      <c r="P21" s="134"/>
      <c r="Q21" s="134"/>
      <c r="R21" s="138">
        <v>0.00695</v>
      </c>
      <c r="S21" s="139">
        <v>100</v>
      </c>
      <c r="T21" s="137">
        <v>18</v>
      </c>
      <c r="U21" s="137" t="str">
        <f t="shared" si="0"/>
        <v>a(18)=zA1-1-18_出火可燃物→座椅子z</v>
      </c>
      <c r="V21" s="137" t="str">
        <f t="shared" si="1"/>
        <v> : b(18)=0.00695</v>
      </c>
      <c r="W21" s="137" t="str">
        <f t="shared" si="2"/>
        <v> : c(18)=100</v>
      </c>
      <c r="X21" s="130" t="str">
        <f t="shared" si="3"/>
        <v>a(18)=zA1-1-18_出火可燃物→座椅子z : b(18)=0.00695 : c(18)=100</v>
      </c>
    </row>
    <row r="22" spans="2:24" ht="9" customHeight="1" thickBot="1">
      <c r="B22" s="174"/>
      <c r="C22" s="175"/>
      <c r="D22" s="176"/>
      <c r="E22" s="174"/>
      <c r="F22" s="175"/>
      <c r="G22" s="176"/>
      <c r="H22" s="172"/>
      <c r="I22" s="172"/>
      <c r="J22" s="155" t="s">
        <v>10</v>
      </c>
      <c r="K22" s="170" t="str">
        <f>IF(OR(B19=O47,B21=O56),"未選択",IF(AND(B21=O57,OR(B19=O48,B19=O49,B19=O50)),0.05,IF(B21=O58,"未選択","Error")))</f>
        <v>Error</v>
      </c>
      <c r="L22" s="171" t="s">
        <v>112</v>
      </c>
      <c r="O22" s="144" t="s">
        <v>22</v>
      </c>
      <c r="P22" s="145"/>
      <c r="Q22" s="145"/>
      <c r="R22" s="146">
        <v>0.1</v>
      </c>
      <c r="S22" s="147">
        <v>1000</v>
      </c>
      <c r="T22" s="137">
        <v>19</v>
      </c>
      <c r="U22" s="137" t="str">
        <f t="shared" si="0"/>
        <v>a(19)=zA1-1-19_出火可燃物→ソファー（一人掛け）z</v>
      </c>
      <c r="V22" s="137" t="str">
        <f t="shared" si="1"/>
        <v> : b(19)=0.1</v>
      </c>
      <c r="W22" s="137" t="str">
        <f t="shared" si="2"/>
        <v> : c(19)=1000</v>
      </c>
      <c r="X22" s="130" t="str">
        <f t="shared" si="3"/>
        <v>a(19)=zA1-1-19_出火可燃物→ソファー（一人掛け）z : b(19)=0.1 : c(19)=1000</v>
      </c>
    </row>
    <row r="23" spans="2:24" ht="21" customHeight="1" thickBot="1">
      <c r="B23" s="483" t="str">
        <f>"メニュー選択結果："&amp;IF(AND(OR(B7=O4,B7=O5,B7=O6,B7=O7,B7=O8,B7=O9,B7=O10,B7=O11,B7=O12,B7=O13,B7=O14,B7=O15,B7=O16,B7=O17,B7=O18,B7=O19,B7=O20,B7=O21,B7=O22,B7=O23,B7=O24),OR(B10=O33,B10=O35),OR(B13=O38,B13=O39,B13=O40)),"メニュー選択は適切（Q１とQ４の組合せに注意）",IF(AND(OR(B7=O25,B7=O26,B7=O27,B7=O28,B7=O29,B7=O30),OR(B10=O34,B10=O35),OR(B13=O39,B13=O40)),"メニュー選択は適切（Q１とQ４の組合せに注意）","Q1～３の組合せが不適切"))</f>
        <v>メニュー選択結果：メニュー選択は適切（Q１とQ４の組合せに注意）</v>
      </c>
      <c r="C23" s="484"/>
      <c r="D23" s="484"/>
      <c r="E23" s="484"/>
      <c r="F23" s="484"/>
      <c r="G23" s="485"/>
      <c r="H23" s="172"/>
      <c r="I23" s="172"/>
      <c r="J23" s="174"/>
      <c r="K23" s="175"/>
      <c r="L23" s="176"/>
      <c r="O23" s="157" t="s">
        <v>23</v>
      </c>
      <c r="P23" s="158"/>
      <c r="Q23" s="158"/>
      <c r="R23" s="159">
        <v>0.06667</v>
      </c>
      <c r="S23" s="160">
        <v>1500</v>
      </c>
      <c r="T23" s="137">
        <v>20</v>
      </c>
      <c r="U23" s="137" t="str">
        <f t="shared" si="0"/>
        <v>a(20)=zA1-1-20_出火可燃物→ソファー（二人掛け）z</v>
      </c>
      <c r="V23" s="137" t="str">
        <f t="shared" si="1"/>
        <v> : b(20)=0.06667</v>
      </c>
      <c r="W23" s="137" t="str">
        <f t="shared" si="2"/>
        <v> : c(20)=1500</v>
      </c>
      <c r="X23" s="130" t="str">
        <f t="shared" si="3"/>
        <v>a(20)=zA1-1-20_出火可燃物→ソファー（二人掛け）z : b(20)=0.06667 : c(20)=1500</v>
      </c>
    </row>
    <row r="24" spans="2:24" ht="9" customHeight="1" thickBot="1">
      <c r="B24" s="174"/>
      <c r="C24" s="175"/>
      <c r="D24" s="176"/>
      <c r="E24" s="174"/>
      <c r="F24" s="175"/>
      <c r="G24" s="176"/>
      <c r="H24" s="172"/>
      <c r="I24" s="172"/>
      <c r="J24" s="174"/>
      <c r="K24" s="175"/>
      <c r="L24" s="176"/>
      <c r="O24" s="181" t="s">
        <v>140</v>
      </c>
      <c r="P24" s="182"/>
      <c r="Q24" s="182"/>
      <c r="R24" s="183">
        <v>0.18</v>
      </c>
      <c r="S24" s="184">
        <v>1800</v>
      </c>
      <c r="T24" s="137">
        <v>21</v>
      </c>
      <c r="U24" s="137" t="str">
        <f t="shared" si="0"/>
        <v>a(21)=zA1-1-21_出火可燃物→ソファー（三人掛け）z</v>
      </c>
      <c r="V24" s="137" t="str">
        <f t="shared" si="1"/>
        <v> : b(21)=0.18</v>
      </c>
      <c r="W24" s="137" t="str">
        <f t="shared" si="2"/>
        <v> : c(21)=1800</v>
      </c>
      <c r="X24" s="130" t="str">
        <f t="shared" si="3"/>
        <v>a(21)=zA1-1-21_出火可燃物→ソファー（三人掛け）z : b(21)=0.18 : c(21)=1800</v>
      </c>
    </row>
    <row r="25" spans="2:24" ht="21" customHeight="1" thickTop="1">
      <c r="B25" s="178" t="s">
        <v>24</v>
      </c>
      <c r="C25" s="179"/>
      <c r="D25" s="179"/>
      <c r="E25" s="179"/>
      <c r="F25" s="179"/>
      <c r="G25" s="179"/>
      <c r="H25" s="179"/>
      <c r="I25" s="179"/>
      <c r="J25" s="179"/>
      <c r="K25" s="179"/>
      <c r="L25" s="180"/>
      <c r="O25" s="151" t="s">
        <v>26</v>
      </c>
      <c r="P25" s="152"/>
      <c r="Q25" s="152"/>
      <c r="R25" s="189">
        <f>ROUNDDOWN((2.6*10^(-6))*960^(5/3),4)</f>
        <v>0.2428</v>
      </c>
      <c r="S25" s="189">
        <v>10000</v>
      </c>
      <c r="T25" s="137">
        <v>22</v>
      </c>
      <c r="U25" s="137" t="str">
        <f t="shared" si="0"/>
        <v>a(22)=zA1-2-01_室用途→可燃物が多量に集積する空間　　　→収納室・物販店舗（書籍・家具売場）z</v>
      </c>
      <c r="V25" s="137" t="str">
        <f t="shared" si="1"/>
        <v> : b(22)=0.2428</v>
      </c>
      <c r="W25" s="137" t="str">
        <f t="shared" si="2"/>
        <v> : c(22)=10000</v>
      </c>
      <c r="X25" s="130" t="str">
        <f t="shared" si="3"/>
        <v>a(22)=zA1-2-01_室用途→可燃物が多量に集積する空間　　　→収納室・物販店舗（書籍・家具売場）z : b(22)=0.2428 : c(22)=10000</v>
      </c>
    </row>
    <row r="26" spans="2:24" ht="9" customHeight="1" thickBot="1">
      <c r="B26" s="185"/>
      <c r="C26" s="186"/>
      <c r="D26" s="187"/>
      <c r="E26" s="186"/>
      <c r="F26" s="186"/>
      <c r="G26" s="186"/>
      <c r="H26" s="186"/>
      <c r="I26" s="186"/>
      <c r="J26" s="186"/>
      <c r="K26" s="186"/>
      <c r="L26" s="188"/>
      <c r="O26" s="133" t="s">
        <v>141</v>
      </c>
      <c r="P26" s="134"/>
      <c r="Q26" s="134"/>
      <c r="R26" s="191">
        <f>ROUNDDOWN((2.6*10^(-6))*720^(5/3),4)</f>
        <v>0.1503</v>
      </c>
      <c r="S26" s="191">
        <v>10000</v>
      </c>
      <c r="T26" s="137">
        <v>23</v>
      </c>
      <c r="U26" s="137" t="str">
        <f t="shared" si="0"/>
        <v>a(23)=zA1-2-02_室用途→可燃物が多量に置かれる生活空間→住宅z</v>
      </c>
      <c r="V26" s="137" t="str">
        <f t="shared" si="1"/>
        <v> : b(23)=0.1503</v>
      </c>
      <c r="W26" s="137" t="str">
        <f t="shared" si="2"/>
        <v> : c(23)=10000</v>
      </c>
      <c r="X26" s="130" t="str">
        <f t="shared" si="3"/>
        <v>a(23)=zA1-2-02_室用途→可燃物が多量に置かれる生活空間→住宅z : b(23)=0.1503 : c(23)=10000</v>
      </c>
    </row>
    <row r="27" spans="2:24" ht="21" customHeight="1" thickBot="1">
      <c r="B27" s="185"/>
      <c r="C27" s="167" t="s">
        <v>113</v>
      </c>
      <c r="D27" s="190">
        <v>25</v>
      </c>
      <c r="E27" s="226" t="s">
        <v>27</v>
      </c>
      <c r="F27" s="132" t="s">
        <v>28</v>
      </c>
      <c r="G27" s="186"/>
      <c r="H27" s="186"/>
      <c r="I27" s="186"/>
      <c r="J27" s="186"/>
      <c r="K27" s="186"/>
      <c r="L27" s="188"/>
      <c r="O27" s="133" t="s">
        <v>142</v>
      </c>
      <c r="P27" s="134"/>
      <c r="Q27" s="134"/>
      <c r="R27" s="191">
        <f>ROUNDDOWN((2.6*10^(-6))*560^(5/3),4)</f>
        <v>0.0989</v>
      </c>
      <c r="S27" s="191">
        <v>10000</v>
      </c>
      <c r="T27" s="137">
        <v>24</v>
      </c>
      <c r="U27" s="137" t="str">
        <f t="shared" si="0"/>
        <v>a(24)=zA1-2-03_室用途→可燃物が多量に置かれる執務空間→事務室z</v>
      </c>
      <c r="V27" s="137" t="str">
        <f t="shared" si="1"/>
        <v> : b(24)=0.0989</v>
      </c>
      <c r="W27" s="137" t="str">
        <f t="shared" si="2"/>
        <v> : c(24)=10000</v>
      </c>
      <c r="X27" s="130" t="str">
        <f t="shared" si="3"/>
        <v>a(24)=zA1-2-03_室用途→可燃物が多量に置かれる執務空間→事務室z : b(24)=0.0989 : c(24)=10000</v>
      </c>
    </row>
    <row r="28" spans="2:24" ht="21" customHeight="1" thickBot="1">
      <c r="B28" s="185"/>
      <c r="C28" s="167" t="s">
        <v>114</v>
      </c>
      <c r="D28" s="192">
        <f>'入力'!C5</f>
        <v>0</v>
      </c>
      <c r="E28" s="226" t="s">
        <v>29</v>
      </c>
      <c r="F28" s="132" t="s">
        <v>30</v>
      </c>
      <c r="G28" s="186"/>
      <c r="H28" s="186"/>
      <c r="I28" s="186"/>
      <c r="J28" s="186"/>
      <c r="K28" s="186"/>
      <c r="L28" s="188"/>
      <c r="O28" s="133" t="s">
        <v>143</v>
      </c>
      <c r="P28" s="134"/>
      <c r="Q28" s="134"/>
      <c r="R28" s="191">
        <f>ROUNDDOWN((2.6*10^(-6))*480^(5/3),4)</f>
        <v>0.0765</v>
      </c>
      <c r="S28" s="191">
        <v>10000</v>
      </c>
      <c r="T28" s="137">
        <v>25</v>
      </c>
      <c r="U28" s="137" t="str">
        <f t="shared" si="0"/>
        <v>a(25)=zA1-2-04_室用途→可燃物が多量に置かれる商業空間→物販店舗（書籍・家具売場以外）・飲食店舗・厨房z</v>
      </c>
      <c r="V28" s="137" t="str">
        <f t="shared" si="1"/>
        <v> : b(25)=0.0765</v>
      </c>
      <c r="W28" s="137" t="str">
        <f t="shared" si="2"/>
        <v> : c(25)=10000</v>
      </c>
      <c r="X28" s="130" t="str">
        <f t="shared" si="3"/>
        <v>a(25)=zA1-2-04_室用途→可燃物が多量に置かれる商業空間→物販店舗（書籍・家具売場以外）・飲食店舗・厨房z : b(25)=0.0765 : c(25)=10000</v>
      </c>
    </row>
    <row r="29" spans="2:24" ht="21" customHeight="1" thickBot="1">
      <c r="B29" s="185"/>
      <c r="C29" s="167" t="s">
        <v>115</v>
      </c>
      <c r="D29" s="192">
        <f>'入力'!C19</f>
        <v>0</v>
      </c>
      <c r="E29" s="226" t="s">
        <v>32</v>
      </c>
      <c r="F29" s="132" t="s">
        <v>33</v>
      </c>
      <c r="G29" s="186"/>
      <c r="H29" s="186"/>
      <c r="I29" s="186"/>
      <c r="K29" s="186"/>
      <c r="L29" s="188"/>
      <c r="O29" s="133" t="s">
        <v>144</v>
      </c>
      <c r="P29" s="134"/>
      <c r="Q29" s="134"/>
      <c r="R29" s="191">
        <f>ROUNDDOWN((2.6*10^(-6))*240^(5/3),4)</f>
        <v>0.024</v>
      </c>
      <c r="S29" s="191">
        <v>10000</v>
      </c>
      <c r="T29" s="137">
        <v>26</v>
      </c>
      <c r="U29" s="137" t="str">
        <f t="shared" si="0"/>
        <v>a(26)=zA1-2-05_室用途→簡易な生活・商業空間　　　　　　　→ホテル客室・仮眠室・社員食堂・軽飲食店舗z</v>
      </c>
      <c r="V29" s="137" t="str">
        <f t="shared" si="1"/>
        <v> : b(26)=0.024</v>
      </c>
      <c r="W29" s="137" t="str">
        <f t="shared" si="2"/>
        <v> : c(26)=10000</v>
      </c>
      <c r="X29" s="130" t="str">
        <f t="shared" si="3"/>
        <v>a(26)=zA1-2-05_室用途→簡易な生活・商業空間　　　　　　　→ホテル客室・仮眠室・社員食堂・軽飲食店舗z : b(26)=0.024 : c(26)=10000</v>
      </c>
    </row>
    <row r="30" spans="2:24" ht="21" customHeight="1">
      <c r="B30" s="185"/>
      <c r="C30" s="149" t="s">
        <v>116</v>
      </c>
      <c r="D30" s="344">
        <f>IF('入力'!C8="個別指定",'入力'!D8,'入力'!C8)</f>
        <v>0</v>
      </c>
      <c r="E30" s="226" t="s">
        <v>181</v>
      </c>
      <c r="F30" s="132" t="s">
        <v>35</v>
      </c>
      <c r="G30" s="186"/>
      <c r="H30" s="186"/>
      <c r="I30" s="186"/>
      <c r="J30" s="186"/>
      <c r="K30" s="186"/>
      <c r="L30" s="188"/>
      <c r="O30" s="133" t="s">
        <v>145</v>
      </c>
      <c r="P30" s="134"/>
      <c r="Q30" s="134"/>
      <c r="R30" s="191">
        <v>0.0125</v>
      </c>
      <c r="S30" s="191">
        <v>10000</v>
      </c>
      <c r="T30" s="137">
        <v>27</v>
      </c>
      <c r="U30" s="137" t="str">
        <f t="shared" si="0"/>
        <v>a(27)=zA1-2-06_室用途→簡易な執務空間　　　　　　　　　　　→役員室・会議室・ロビー・休憩室z</v>
      </c>
      <c r="V30" s="137" t="str">
        <f t="shared" si="1"/>
        <v> : b(27)=0.0125</v>
      </c>
      <c r="W30" s="137" t="str">
        <f t="shared" si="2"/>
        <v> : c(27)=10000</v>
      </c>
      <c r="X30" s="130" t="str">
        <f t="shared" si="3"/>
        <v>a(27)=zA1-2-06_室用途→簡易な執務空間　　　　　　　　　　　→役員室・会議室・ロビー・休憩室z : b(27)=0.0125 : c(27)=10000</v>
      </c>
    </row>
    <row r="31" spans="2:24" ht="21" customHeight="1">
      <c r="B31" s="185"/>
      <c r="C31" s="162" t="s">
        <v>118</v>
      </c>
      <c r="D31" s="193">
        <v>10000</v>
      </c>
      <c r="E31" s="226" t="s">
        <v>37</v>
      </c>
      <c r="F31" s="132" t="s">
        <v>38</v>
      </c>
      <c r="G31" s="186"/>
      <c r="H31" s="186"/>
      <c r="I31" s="186"/>
      <c r="J31" s="186"/>
      <c r="K31" s="186"/>
      <c r="L31" s="188"/>
      <c r="O31" s="197"/>
      <c r="P31" s="127"/>
      <c r="Q31" s="127"/>
      <c r="R31" s="198" t="s">
        <v>40</v>
      </c>
      <c r="S31" s="199" t="s">
        <v>41</v>
      </c>
      <c r="T31" s="127"/>
      <c r="U31" s="127"/>
      <c r="V31" s="127"/>
      <c r="W31" s="127"/>
      <c r="X31" s="127"/>
    </row>
    <row r="32" spans="2:24" ht="9" customHeight="1" thickBot="1">
      <c r="B32" s="194"/>
      <c r="C32" s="195"/>
      <c r="D32" s="195"/>
      <c r="E32" s="195"/>
      <c r="F32" s="195"/>
      <c r="G32" s="195"/>
      <c r="H32" s="195"/>
      <c r="I32" s="195"/>
      <c r="J32" s="195"/>
      <c r="K32" s="195"/>
      <c r="L32" s="196"/>
      <c r="O32" s="126" t="s">
        <v>43</v>
      </c>
      <c r="P32" s="127"/>
      <c r="Q32" s="127"/>
      <c r="R32" s="199" t="s">
        <v>44</v>
      </c>
      <c r="S32" s="127"/>
      <c r="T32" s="127"/>
      <c r="U32" s="127"/>
      <c r="V32" s="127"/>
      <c r="W32" s="127"/>
      <c r="X32" s="127"/>
    </row>
    <row r="33" spans="2:24" ht="21" customHeight="1">
      <c r="B33" s="227" t="s">
        <v>146</v>
      </c>
      <c r="C33" s="202"/>
      <c r="D33" s="202"/>
      <c r="E33" s="202"/>
      <c r="F33" s="202"/>
      <c r="G33" s="202"/>
      <c r="H33" s="202"/>
      <c r="I33" s="202"/>
      <c r="J33" s="228"/>
      <c r="K33" s="228"/>
      <c r="L33" s="229"/>
      <c r="O33" s="200" t="s">
        <v>45</v>
      </c>
      <c r="P33" s="134"/>
      <c r="Q33" s="201"/>
      <c r="R33" s="127"/>
      <c r="S33" s="127"/>
      <c r="T33" s="127"/>
      <c r="U33" s="127"/>
      <c r="V33" s="127"/>
      <c r="W33" s="127"/>
      <c r="X33" s="127"/>
    </row>
    <row r="34" spans="2:24" ht="9" customHeight="1">
      <c r="B34" s="230"/>
      <c r="C34" s="202"/>
      <c r="D34" s="202"/>
      <c r="E34" s="202"/>
      <c r="F34" s="202"/>
      <c r="G34" s="202"/>
      <c r="H34" s="202"/>
      <c r="I34" s="202"/>
      <c r="J34" s="228"/>
      <c r="K34" s="228"/>
      <c r="L34" s="229"/>
      <c r="O34" s="200" t="s">
        <v>48</v>
      </c>
      <c r="P34" s="134"/>
      <c r="Q34" s="201"/>
      <c r="R34" s="127"/>
      <c r="S34" s="127"/>
      <c r="T34" s="127"/>
      <c r="U34" s="127"/>
      <c r="V34" s="127"/>
      <c r="W34" s="127"/>
      <c r="X34" s="127"/>
    </row>
    <row r="35" spans="2:24" ht="21" customHeight="1">
      <c r="B35" s="230"/>
      <c r="C35" s="162" t="s">
        <v>182</v>
      </c>
      <c r="D35" s="231">
        <f>IF(B16=O42,"メニュー選択",IF(B16=O43,0.004,IF(B16=O44,0.04,IF(B16=O45,0.18,"Error"))))</f>
        <v>0.18</v>
      </c>
      <c r="E35" s="226" t="s">
        <v>183</v>
      </c>
      <c r="F35" s="132" t="s">
        <v>147</v>
      </c>
      <c r="G35" s="202"/>
      <c r="H35" s="202"/>
      <c r="I35" s="202"/>
      <c r="J35" s="228"/>
      <c r="K35" s="228"/>
      <c r="L35" s="229"/>
      <c r="O35" s="200" t="s">
        <v>50</v>
      </c>
      <c r="P35" s="134"/>
      <c r="Q35" s="201"/>
      <c r="R35" s="127"/>
      <c r="S35" s="127"/>
      <c r="T35" s="127"/>
      <c r="U35" s="232"/>
      <c r="V35" s="232"/>
      <c r="W35" s="232"/>
      <c r="X35" s="127"/>
    </row>
    <row r="36" spans="2:24" ht="9" customHeight="1" thickBot="1">
      <c r="B36" s="230"/>
      <c r="C36" s="202"/>
      <c r="D36" s="202"/>
      <c r="E36" s="202"/>
      <c r="F36" s="202"/>
      <c r="G36" s="202"/>
      <c r="H36" s="202"/>
      <c r="I36" s="202"/>
      <c r="J36" s="228"/>
      <c r="K36" s="228"/>
      <c r="L36" s="229"/>
      <c r="O36" s="197"/>
      <c r="P36" s="127"/>
      <c r="Q36" s="202"/>
      <c r="R36" s="127"/>
      <c r="S36" s="127"/>
      <c r="T36" s="127"/>
      <c r="U36" s="232"/>
      <c r="V36" s="233"/>
      <c r="W36" s="234"/>
      <c r="X36" s="127"/>
    </row>
    <row r="37" spans="2:24" ht="21" customHeight="1">
      <c r="B37" s="178" t="s">
        <v>148</v>
      </c>
      <c r="C37" s="235"/>
      <c r="D37" s="235"/>
      <c r="E37" s="235"/>
      <c r="F37" s="235"/>
      <c r="G37" s="235"/>
      <c r="H37" s="235"/>
      <c r="I37" s="235"/>
      <c r="J37" s="236"/>
      <c r="K37" s="236"/>
      <c r="L37" s="237"/>
      <c r="O37" s="126" t="s">
        <v>52</v>
      </c>
      <c r="P37" s="127"/>
      <c r="Q37" s="202"/>
      <c r="R37" s="127"/>
      <c r="S37" s="127"/>
      <c r="T37" s="127"/>
      <c r="U37" s="232"/>
      <c r="V37" s="233"/>
      <c r="W37" s="234"/>
      <c r="X37" s="127"/>
    </row>
    <row r="38" spans="2:24" ht="9" customHeight="1">
      <c r="B38" s="230"/>
      <c r="C38" s="202"/>
      <c r="D38" s="202"/>
      <c r="E38" s="202"/>
      <c r="F38" s="202"/>
      <c r="G38" s="202"/>
      <c r="H38" s="202"/>
      <c r="I38" s="202"/>
      <c r="J38" s="228"/>
      <c r="K38" s="228"/>
      <c r="L38" s="229"/>
      <c r="O38" s="133" t="s">
        <v>54</v>
      </c>
      <c r="P38" s="134"/>
      <c r="Q38" s="201"/>
      <c r="R38" s="127"/>
      <c r="S38" s="127"/>
      <c r="T38" s="127"/>
      <c r="U38" s="232"/>
      <c r="V38" s="233"/>
      <c r="W38" s="234"/>
      <c r="X38" s="127"/>
    </row>
    <row r="39" spans="2:24" ht="21" customHeight="1">
      <c r="B39" s="230"/>
      <c r="C39" s="167" t="s">
        <v>184</v>
      </c>
      <c r="D39" s="231" t="str">
        <f>IF(OR(B19=O47,B20=O52),"メニュー選択",IF(B20=O54,K19,IF(B20=O53,K20,"Error")))</f>
        <v>Error</v>
      </c>
      <c r="E39" s="226" t="s">
        <v>149</v>
      </c>
      <c r="F39" s="132" t="s">
        <v>150</v>
      </c>
      <c r="G39" s="202"/>
      <c r="H39" s="202"/>
      <c r="I39" s="202"/>
      <c r="J39" s="228"/>
      <c r="K39" s="228"/>
      <c r="L39" s="229"/>
      <c r="O39" s="133" t="s">
        <v>55</v>
      </c>
      <c r="P39" s="134"/>
      <c r="Q39" s="201"/>
      <c r="R39" s="127"/>
      <c r="S39" s="127"/>
      <c r="T39" s="127"/>
      <c r="U39" s="232"/>
      <c r="V39" s="233"/>
      <c r="W39" s="234"/>
      <c r="X39" s="127"/>
    </row>
    <row r="40" spans="2:24" ht="21" customHeight="1">
      <c r="B40" s="230"/>
      <c r="C40" s="167" t="s">
        <v>185</v>
      </c>
      <c r="D40" s="231" t="str">
        <f>IF(OR(B19=O47,B21=O56),"メニュー選択",IF(AND(OR(B19=O48,B19=O49,B19=O50),B21=O57),K22,IF(AND(OR(B19=O48,B19=O49,B19=O50),B21=O58),K21,"Error")))</f>
        <v>Error</v>
      </c>
      <c r="E40" s="226" t="s">
        <v>151</v>
      </c>
      <c r="F40" s="132" t="s">
        <v>152</v>
      </c>
      <c r="G40" s="202"/>
      <c r="H40" s="202"/>
      <c r="I40" s="202"/>
      <c r="J40" s="228"/>
      <c r="K40" s="228"/>
      <c r="L40" s="229"/>
      <c r="O40" s="133" t="s">
        <v>58</v>
      </c>
      <c r="P40" s="134"/>
      <c r="Q40" s="201"/>
      <c r="R40" s="127"/>
      <c r="S40" s="127"/>
      <c r="T40" s="127"/>
      <c r="U40" s="232"/>
      <c r="V40" s="233"/>
      <c r="W40" s="234"/>
      <c r="X40" s="127"/>
    </row>
    <row r="41" spans="2:24" ht="9" customHeight="1" thickBot="1">
      <c r="B41" s="238"/>
      <c r="C41" s="239"/>
      <c r="D41" s="239"/>
      <c r="E41" s="239"/>
      <c r="F41" s="239"/>
      <c r="G41" s="239"/>
      <c r="H41" s="239"/>
      <c r="I41" s="239"/>
      <c r="J41" s="240"/>
      <c r="K41" s="240"/>
      <c r="L41" s="241"/>
      <c r="O41" s="197"/>
      <c r="P41" s="127"/>
      <c r="Q41" s="127"/>
      <c r="R41" s="127"/>
      <c r="S41" s="127"/>
      <c r="T41" s="127"/>
      <c r="U41" s="232"/>
      <c r="V41" s="233"/>
      <c r="W41" s="234"/>
      <c r="X41" s="127"/>
    </row>
    <row r="42" spans="2:24" ht="21" customHeight="1">
      <c r="B42" s="178" t="s">
        <v>53</v>
      </c>
      <c r="C42" s="179"/>
      <c r="D42" s="179"/>
      <c r="E42" s="179"/>
      <c r="F42" s="179"/>
      <c r="G42" s="179"/>
      <c r="H42" s="179"/>
      <c r="I42" s="179"/>
      <c r="J42" s="179"/>
      <c r="K42" s="179"/>
      <c r="L42" s="180"/>
      <c r="O42" s="126" t="s">
        <v>153</v>
      </c>
      <c r="P42" s="197"/>
      <c r="T42" s="127"/>
      <c r="U42" s="232"/>
      <c r="V42" s="233"/>
      <c r="W42" s="234"/>
      <c r="X42" s="127"/>
    </row>
    <row r="43" spans="2:24" ht="9" customHeight="1">
      <c r="B43" s="185"/>
      <c r="C43" s="186"/>
      <c r="D43" s="186"/>
      <c r="E43" s="186"/>
      <c r="F43" s="186"/>
      <c r="G43" s="186"/>
      <c r="H43" s="186"/>
      <c r="I43" s="186"/>
      <c r="J43" s="186"/>
      <c r="K43" s="186"/>
      <c r="L43" s="188"/>
      <c r="O43" s="133" t="s">
        <v>154</v>
      </c>
      <c r="P43" s="242"/>
      <c r="T43" s="127"/>
      <c r="U43" s="127"/>
      <c r="V43" s="127"/>
      <c r="W43" s="127"/>
      <c r="X43" s="127"/>
    </row>
    <row r="44" spans="2:24" ht="21" customHeight="1">
      <c r="B44" s="185"/>
      <c r="C44" s="167" t="s">
        <v>186</v>
      </c>
      <c r="D44" s="203" t="e">
        <f>IF(OR(D30="メニュー選択",D31="メニュー選択",D39="メニュー選択",D40="メニュー選択",D35="メニュー選択"),"メニュー選択",IF(H348="-","不作動",MIN(H48:H348)))</f>
        <v>#DIV/0!</v>
      </c>
      <c r="E44" s="226" t="s">
        <v>155</v>
      </c>
      <c r="F44" s="186" t="s">
        <v>57</v>
      </c>
      <c r="G44" s="186"/>
      <c r="H44" s="186"/>
      <c r="I44" s="186"/>
      <c r="J44" s="464"/>
      <c r="K44" s="464"/>
      <c r="L44" s="465"/>
      <c r="O44" s="133" t="s">
        <v>156</v>
      </c>
      <c r="P44" s="242"/>
      <c r="T44" s="127"/>
      <c r="U44" s="127"/>
      <c r="V44" s="127"/>
      <c r="W44" s="127"/>
      <c r="X44" s="127"/>
    </row>
    <row r="45" spans="2:24" ht="9" customHeight="1" thickBot="1">
      <c r="B45" s="194"/>
      <c r="C45" s="195"/>
      <c r="D45" s="195"/>
      <c r="E45" s="195"/>
      <c r="F45" s="195"/>
      <c r="G45" s="195"/>
      <c r="H45" s="195"/>
      <c r="I45" s="195"/>
      <c r="J45" s="195"/>
      <c r="K45" s="195"/>
      <c r="L45" s="196"/>
      <c r="O45" s="133" t="s">
        <v>157</v>
      </c>
      <c r="P45" s="242"/>
      <c r="T45" s="127"/>
      <c r="U45" s="127"/>
      <c r="V45" s="127"/>
      <c r="W45" s="127"/>
      <c r="X45" s="127"/>
    </row>
    <row r="46" spans="2:24" ht="9" customHeight="1">
      <c r="B46" s="204"/>
      <c r="C46" s="204"/>
      <c r="D46" s="204"/>
      <c r="E46" s="204"/>
      <c r="F46" s="204"/>
      <c r="G46" s="204"/>
      <c r="H46" s="474" t="s">
        <v>59</v>
      </c>
      <c r="I46" s="474"/>
      <c r="O46" s="126"/>
      <c r="P46" s="197"/>
      <c r="T46" s="127"/>
      <c r="U46" s="127"/>
      <c r="V46" s="127"/>
      <c r="W46" s="127"/>
      <c r="X46" s="127"/>
    </row>
    <row r="47" spans="2:24" ht="13.5">
      <c r="B47" s="204" t="s">
        <v>158</v>
      </c>
      <c r="C47" s="204" t="s">
        <v>159</v>
      </c>
      <c r="D47" s="204" t="s">
        <v>160</v>
      </c>
      <c r="E47" s="204" t="s">
        <v>161</v>
      </c>
      <c r="F47" s="204" t="s">
        <v>162</v>
      </c>
      <c r="G47" s="204" t="s">
        <v>163</v>
      </c>
      <c r="H47" s="204" t="s">
        <v>67</v>
      </c>
      <c r="I47" s="204" t="s">
        <v>68</v>
      </c>
      <c r="O47" s="126" t="s">
        <v>164</v>
      </c>
      <c r="P47" s="197"/>
      <c r="T47" s="127"/>
      <c r="U47" s="127"/>
      <c r="V47" s="127"/>
      <c r="W47" s="127"/>
      <c r="X47" s="127"/>
    </row>
    <row r="48" spans="2:24" ht="13.5">
      <c r="B48" s="127">
        <v>0</v>
      </c>
      <c r="C48" s="127">
        <f aca="true" t="shared" si="4" ref="C48:C111">MIN(D$30*B48^2,D$31)</f>
        <v>0</v>
      </c>
      <c r="D48" s="207" t="e">
        <f aca="true" t="shared" si="5" ref="D48:D111">IF(D$29/D$28&lt;=0.18,16.9*C48^(2/3)/D$28^(5/3),5.38*(C48/D$29)^(2/3)/D$28)</f>
        <v>#DIV/0!</v>
      </c>
      <c r="E48" s="207" t="e">
        <f aca="true" t="shared" si="6" ref="E48:E111">D$27+D48</f>
        <v>#DIV/0!</v>
      </c>
      <c r="F48" s="208" t="e">
        <f aca="true" t="shared" si="7" ref="F48:F111">IF(D$29/D$28&lt;=0.15,0.96*(C48/D$28)^(1/3),0.195*C48^(1/3)*D$28^0.5/D$29^(5/6))</f>
        <v>#DIV/0!</v>
      </c>
      <c r="G48" s="127" t="e">
        <f aca="true" t="shared" si="8" ref="G48:G111">D$35*D48</f>
        <v>#DIV/0!</v>
      </c>
      <c r="H48" s="127" t="e">
        <f aca="true" t="shared" si="9" ref="H48:H111">IF(AND(G48&gt;=D$39,F48&gt;=D$40),B48,"-")</f>
        <v>#DIV/0!</v>
      </c>
      <c r="I48" s="209" t="e">
        <f aca="true" t="shared" si="10" ref="I48:I111">IF(AND(G48&gt;=D$39,F48&gt;=D$40),C48,"-")</f>
        <v>#DIV/0!</v>
      </c>
      <c r="O48" s="205" t="s">
        <v>205</v>
      </c>
      <c r="P48" s="205" t="s">
        <v>165</v>
      </c>
      <c r="T48" s="127"/>
      <c r="U48" s="127"/>
      <c r="V48" s="127"/>
      <c r="W48" s="127"/>
      <c r="X48" s="127"/>
    </row>
    <row r="49" spans="2:24" ht="13.5">
      <c r="B49" s="127">
        <v>1</v>
      </c>
      <c r="C49" s="127">
        <f t="shared" si="4"/>
        <v>0</v>
      </c>
      <c r="D49" s="207" t="e">
        <f t="shared" si="5"/>
        <v>#DIV/0!</v>
      </c>
      <c r="E49" s="207" t="e">
        <f t="shared" si="6"/>
        <v>#DIV/0!</v>
      </c>
      <c r="F49" s="208" t="e">
        <f t="shared" si="7"/>
        <v>#DIV/0!</v>
      </c>
      <c r="G49" s="127" t="e">
        <f t="shared" si="8"/>
        <v>#DIV/0!</v>
      </c>
      <c r="H49" s="127" t="e">
        <f t="shared" si="9"/>
        <v>#DIV/0!</v>
      </c>
      <c r="I49" s="209" t="e">
        <f t="shared" si="10"/>
        <v>#DIV/0!</v>
      </c>
      <c r="O49" s="205" t="s">
        <v>206</v>
      </c>
      <c r="P49" s="205" t="s">
        <v>166</v>
      </c>
      <c r="T49" s="127"/>
      <c r="U49" s="127"/>
      <c r="V49" s="127"/>
      <c r="W49" s="127"/>
      <c r="X49" s="127"/>
    </row>
    <row r="50" spans="2:24" ht="13.5">
      <c r="B50" s="127">
        <v>2</v>
      </c>
      <c r="C50" s="127">
        <f t="shared" si="4"/>
        <v>0</v>
      </c>
      <c r="D50" s="207" t="e">
        <f t="shared" si="5"/>
        <v>#DIV/0!</v>
      </c>
      <c r="E50" s="207" t="e">
        <f t="shared" si="6"/>
        <v>#DIV/0!</v>
      </c>
      <c r="F50" s="208" t="e">
        <f t="shared" si="7"/>
        <v>#DIV/0!</v>
      </c>
      <c r="G50" s="127" t="e">
        <f t="shared" si="8"/>
        <v>#DIV/0!</v>
      </c>
      <c r="H50" s="127" t="e">
        <f t="shared" si="9"/>
        <v>#DIV/0!</v>
      </c>
      <c r="I50" s="209" t="e">
        <f t="shared" si="10"/>
        <v>#DIV/0!</v>
      </c>
      <c r="O50" s="205" t="s">
        <v>207</v>
      </c>
      <c r="P50" s="205" t="s">
        <v>167</v>
      </c>
      <c r="T50" s="127"/>
      <c r="U50" s="127"/>
      <c r="V50" s="127"/>
      <c r="W50" s="127"/>
      <c r="X50" s="127"/>
    </row>
    <row r="51" spans="2:24" ht="13.5">
      <c r="B51" s="127">
        <v>3</v>
      </c>
      <c r="C51" s="127">
        <f t="shared" si="4"/>
        <v>0</v>
      </c>
      <c r="D51" s="207" t="e">
        <f t="shared" si="5"/>
        <v>#DIV/0!</v>
      </c>
      <c r="E51" s="207" t="e">
        <f t="shared" si="6"/>
        <v>#DIV/0!</v>
      </c>
      <c r="F51" s="208" t="e">
        <f t="shared" si="7"/>
        <v>#DIV/0!</v>
      </c>
      <c r="G51" s="127" t="e">
        <f t="shared" si="8"/>
        <v>#DIV/0!</v>
      </c>
      <c r="H51" s="127" t="e">
        <f t="shared" si="9"/>
        <v>#DIV/0!</v>
      </c>
      <c r="I51" s="209" t="e">
        <f t="shared" si="10"/>
        <v>#DIV/0!</v>
      </c>
      <c r="O51" s="243"/>
      <c r="P51" s="243"/>
      <c r="T51" s="127"/>
      <c r="U51" s="127"/>
      <c r="V51" s="127"/>
      <c r="W51" s="127"/>
      <c r="X51" s="127"/>
    </row>
    <row r="52" spans="2:24" ht="13.5">
      <c r="B52" s="127">
        <v>4</v>
      </c>
      <c r="C52" s="127">
        <f t="shared" si="4"/>
        <v>0</v>
      </c>
      <c r="D52" s="207" t="e">
        <f t="shared" si="5"/>
        <v>#DIV/0!</v>
      </c>
      <c r="E52" s="207" t="e">
        <f t="shared" si="6"/>
        <v>#DIV/0!</v>
      </c>
      <c r="F52" s="208" t="e">
        <f t="shared" si="7"/>
        <v>#DIV/0!</v>
      </c>
      <c r="G52" s="127" t="e">
        <f t="shared" si="8"/>
        <v>#DIV/0!</v>
      </c>
      <c r="H52" s="127" t="e">
        <f t="shared" si="9"/>
        <v>#DIV/0!</v>
      </c>
      <c r="I52" s="209" t="e">
        <f t="shared" si="10"/>
        <v>#DIV/0!</v>
      </c>
      <c r="O52" s="210" t="s">
        <v>168</v>
      </c>
      <c r="P52" s="211"/>
      <c r="T52" s="127"/>
      <c r="U52" s="127"/>
      <c r="V52" s="127"/>
      <c r="W52" s="127"/>
      <c r="X52" s="127"/>
    </row>
    <row r="53" spans="2:16" ht="13.5">
      <c r="B53" s="127">
        <v>5</v>
      </c>
      <c r="C53" s="127">
        <f t="shared" si="4"/>
        <v>0</v>
      </c>
      <c r="D53" s="207" t="e">
        <f t="shared" si="5"/>
        <v>#DIV/0!</v>
      </c>
      <c r="E53" s="207" t="e">
        <f t="shared" si="6"/>
        <v>#DIV/0!</v>
      </c>
      <c r="F53" s="208" t="e">
        <f t="shared" si="7"/>
        <v>#DIV/0!</v>
      </c>
      <c r="G53" s="127" t="e">
        <f t="shared" si="8"/>
        <v>#DIV/0!</v>
      </c>
      <c r="H53" s="127" t="e">
        <f t="shared" si="9"/>
        <v>#DIV/0!</v>
      </c>
      <c r="I53" s="209" t="e">
        <f t="shared" si="10"/>
        <v>#DIV/0!</v>
      </c>
      <c r="O53" s="133" t="s">
        <v>169</v>
      </c>
      <c r="P53" s="211"/>
    </row>
    <row r="54" spans="2:16" ht="13.5">
      <c r="B54" s="127">
        <v>6</v>
      </c>
      <c r="C54" s="127">
        <f t="shared" si="4"/>
        <v>0</v>
      </c>
      <c r="D54" s="207" t="e">
        <f t="shared" si="5"/>
        <v>#DIV/0!</v>
      </c>
      <c r="E54" s="207" t="e">
        <f t="shared" si="6"/>
        <v>#DIV/0!</v>
      </c>
      <c r="F54" s="208" t="e">
        <f t="shared" si="7"/>
        <v>#DIV/0!</v>
      </c>
      <c r="G54" s="127" t="e">
        <f t="shared" si="8"/>
        <v>#DIV/0!</v>
      </c>
      <c r="H54" s="127" t="e">
        <f t="shared" si="9"/>
        <v>#DIV/0!</v>
      </c>
      <c r="I54" s="209" t="e">
        <f t="shared" si="10"/>
        <v>#DIV/0!</v>
      </c>
      <c r="O54" s="133" t="s">
        <v>170</v>
      </c>
      <c r="P54" s="211"/>
    </row>
    <row r="55" spans="2:15" ht="13.5">
      <c r="B55" s="127">
        <v>7</v>
      </c>
      <c r="C55" s="127">
        <f t="shared" si="4"/>
        <v>0</v>
      </c>
      <c r="D55" s="207" t="e">
        <f t="shared" si="5"/>
        <v>#DIV/0!</v>
      </c>
      <c r="E55" s="207" t="e">
        <f t="shared" si="6"/>
        <v>#DIV/0!</v>
      </c>
      <c r="F55" s="208" t="e">
        <f t="shared" si="7"/>
        <v>#DIV/0!</v>
      </c>
      <c r="G55" s="127" t="e">
        <f t="shared" si="8"/>
        <v>#DIV/0!</v>
      </c>
      <c r="H55" s="127" t="e">
        <f t="shared" si="9"/>
        <v>#DIV/0!</v>
      </c>
      <c r="I55" s="209" t="e">
        <f t="shared" si="10"/>
        <v>#DIV/0!</v>
      </c>
      <c r="O55" s="212"/>
    </row>
    <row r="56" spans="2:16" ht="13.5">
      <c r="B56" s="127">
        <v>8</v>
      </c>
      <c r="C56" s="127">
        <f t="shared" si="4"/>
        <v>0</v>
      </c>
      <c r="D56" s="207" t="e">
        <f t="shared" si="5"/>
        <v>#DIV/0!</v>
      </c>
      <c r="E56" s="207" t="e">
        <f t="shared" si="6"/>
        <v>#DIV/0!</v>
      </c>
      <c r="F56" s="208" t="e">
        <f t="shared" si="7"/>
        <v>#DIV/0!</v>
      </c>
      <c r="G56" s="127" t="e">
        <f t="shared" si="8"/>
        <v>#DIV/0!</v>
      </c>
      <c r="H56" s="127" t="e">
        <f t="shared" si="9"/>
        <v>#DIV/0!</v>
      </c>
      <c r="I56" s="209" t="e">
        <f t="shared" si="10"/>
        <v>#DIV/0!</v>
      </c>
      <c r="O56" s="210" t="s">
        <v>171</v>
      </c>
      <c r="P56" s="211"/>
    </row>
    <row r="57" spans="2:16" ht="13.5">
      <c r="B57" s="127">
        <v>9</v>
      </c>
      <c r="C57" s="127">
        <f t="shared" si="4"/>
        <v>0</v>
      </c>
      <c r="D57" s="207" t="e">
        <f t="shared" si="5"/>
        <v>#DIV/0!</v>
      </c>
      <c r="E57" s="207" t="e">
        <f t="shared" si="6"/>
        <v>#DIV/0!</v>
      </c>
      <c r="F57" s="208" t="e">
        <f t="shared" si="7"/>
        <v>#DIV/0!</v>
      </c>
      <c r="G57" s="127" t="e">
        <f t="shared" si="8"/>
        <v>#DIV/0!</v>
      </c>
      <c r="H57" s="127" t="e">
        <f t="shared" si="9"/>
        <v>#DIV/0!</v>
      </c>
      <c r="I57" s="209" t="e">
        <f t="shared" si="10"/>
        <v>#DIV/0!</v>
      </c>
      <c r="O57" s="133" t="s">
        <v>172</v>
      </c>
      <c r="P57" s="211"/>
    </row>
    <row r="58" spans="2:16" ht="13.5">
      <c r="B58" s="127">
        <v>10</v>
      </c>
      <c r="C58" s="127">
        <f t="shared" si="4"/>
        <v>0</v>
      </c>
      <c r="D58" s="207" t="e">
        <f t="shared" si="5"/>
        <v>#DIV/0!</v>
      </c>
      <c r="E58" s="207" t="e">
        <f t="shared" si="6"/>
        <v>#DIV/0!</v>
      </c>
      <c r="F58" s="208" t="e">
        <f t="shared" si="7"/>
        <v>#DIV/0!</v>
      </c>
      <c r="G58" s="127" t="e">
        <f t="shared" si="8"/>
        <v>#DIV/0!</v>
      </c>
      <c r="H58" s="127" t="e">
        <f t="shared" si="9"/>
        <v>#DIV/0!</v>
      </c>
      <c r="I58" s="209" t="e">
        <f t="shared" si="10"/>
        <v>#DIV/0!</v>
      </c>
      <c r="O58" s="133" t="s">
        <v>173</v>
      </c>
      <c r="P58" s="211"/>
    </row>
    <row r="59" spans="2:15" ht="13.5">
      <c r="B59" s="127">
        <v>11</v>
      </c>
      <c r="C59" s="127">
        <f t="shared" si="4"/>
        <v>0</v>
      </c>
      <c r="D59" s="207" t="e">
        <f t="shared" si="5"/>
        <v>#DIV/0!</v>
      </c>
      <c r="E59" s="207" t="e">
        <f t="shared" si="6"/>
        <v>#DIV/0!</v>
      </c>
      <c r="F59" s="208" t="e">
        <f t="shared" si="7"/>
        <v>#DIV/0!</v>
      </c>
      <c r="G59" s="127" t="e">
        <f t="shared" si="8"/>
        <v>#DIV/0!</v>
      </c>
      <c r="H59" s="127" t="e">
        <f t="shared" si="9"/>
        <v>#DIV/0!</v>
      </c>
      <c r="I59" s="209" t="e">
        <f t="shared" si="10"/>
        <v>#DIV/0!</v>
      </c>
      <c r="O59" s="212"/>
    </row>
    <row r="60" spans="2:16" ht="13.5">
      <c r="B60" s="127">
        <v>12</v>
      </c>
      <c r="C60" s="127">
        <f t="shared" si="4"/>
        <v>0</v>
      </c>
      <c r="D60" s="207" t="e">
        <f t="shared" si="5"/>
        <v>#DIV/0!</v>
      </c>
      <c r="E60" s="207" t="e">
        <f t="shared" si="6"/>
        <v>#DIV/0!</v>
      </c>
      <c r="F60" s="208" t="e">
        <f t="shared" si="7"/>
        <v>#DIV/0!</v>
      </c>
      <c r="G60" s="127" t="e">
        <f t="shared" si="8"/>
        <v>#DIV/0!</v>
      </c>
      <c r="H60" s="127" t="e">
        <f t="shared" si="9"/>
        <v>#DIV/0!</v>
      </c>
      <c r="I60" s="209" t="e">
        <f t="shared" si="10"/>
        <v>#DIV/0!</v>
      </c>
      <c r="O60" s="210" t="s">
        <v>79</v>
      </c>
      <c r="P60" s="213"/>
    </row>
    <row r="61" spans="2:16" ht="13.5">
      <c r="B61" s="127">
        <v>13</v>
      </c>
      <c r="C61" s="127">
        <f t="shared" si="4"/>
        <v>0</v>
      </c>
      <c r="D61" s="207" t="e">
        <f t="shared" si="5"/>
        <v>#DIV/0!</v>
      </c>
      <c r="E61" s="207" t="e">
        <f t="shared" si="6"/>
        <v>#DIV/0!</v>
      </c>
      <c r="F61" s="208" t="e">
        <f t="shared" si="7"/>
        <v>#DIV/0!</v>
      </c>
      <c r="G61" s="127" t="e">
        <f t="shared" si="8"/>
        <v>#DIV/0!</v>
      </c>
      <c r="H61" s="127" t="e">
        <f t="shared" si="9"/>
        <v>#DIV/0!</v>
      </c>
      <c r="I61" s="209" t="e">
        <f t="shared" si="10"/>
        <v>#DIV/0!</v>
      </c>
      <c r="O61" s="133" t="s">
        <v>174</v>
      </c>
      <c r="P61" s="213"/>
    </row>
    <row r="62" spans="2:16" ht="14.25" thickBot="1">
      <c r="B62" s="127">
        <v>14</v>
      </c>
      <c r="C62" s="127">
        <f t="shared" si="4"/>
        <v>0</v>
      </c>
      <c r="D62" s="207" t="e">
        <f t="shared" si="5"/>
        <v>#DIV/0!</v>
      </c>
      <c r="E62" s="207" t="e">
        <f t="shared" si="6"/>
        <v>#DIV/0!</v>
      </c>
      <c r="F62" s="208" t="e">
        <f t="shared" si="7"/>
        <v>#DIV/0!</v>
      </c>
      <c r="G62" s="127" t="e">
        <f t="shared" si="8"/>
        <v>#DIV/0!</v>
      </c>
      <c r="H62" s="127" t="e">
        <f t="shared" si="9"/>
        <v>#DIV/0!</v>
      </c>
      <c r="I62" s="209" t="e">
        <f t="shared" si="10"/>
        <v>#DIV/0!</v>
      </c>
      <c r="K62" s="214" t="s">
        <v>80</v>
      </c>
      <c r="L62" s="214"/>
      <c r="O62" s="133" t="s">
        <v>175</v>
      </c>
      <c r="P62" s="213"/>
    </row>
    <row r="63" spans="2:12" ht="13.5">
      <c r="B63" s="127">
        <v>15</v>
      </c>
      <c r="C63" s="127">
        <f t="shared" si="4"/>
        <v>0</v>
      </c>
      <c r="D63" s="207" t="e">
        <f t="shared" si="5"/>
        <v>#DIV/0!</v>
      </c>
      <c r="E63" s="207" t="e">
        <f t="shared" si="6"/>
        <v>#DIV/0!</v>
      </c>
      <c r="F63" s="208" t="e">
        <f t="shared" si="7"/>
        <v>#DIV/0!</v>
      </c>
      <c r="G63" s="127" t="e">
        <f t="shared" si="8"/>
        <v>#DIV/0!</v>
      </c>
      <c r="H63" s="127" t="e">
        <f t="shared" si="9"/>
        <v>#DIV/0!</v>
      </c>
      <c r="I63" s="209" t="e">
        <f t="shared" si="10"/>
        <v>#DIV/0!</v>
      </c>
      <c r="K63" s="215" t="s">
        <v>81</v>
      </c>
      <c r="L63" s="216" t="s">
        <v>82</v>
      </c>
    </row>
    <row r="64" spans="2:12" ht="13.5">
      <c r="B64" s="127">
        <v>16</v>
      </c>
      <c r="C64" s="127">
        <f t="shared" si="4"/>
        <v>0</v>
      </c>
      <c r="D64" s="207" t="e">
        <f t="shared" si="5"/>
        <v>#DIV/0!</v>
      </c>
      <c r="E64" s="207" t="e">
        <f t="shared" si="6"/>
        <v>#DIV/0!</v>
      </c>
      <c r="F64" s="208" t="e">
        <f t="shared" si="7"/>
        <v>#DIV/0!</v>
      </c>
      <c r="G64" s="127" t="e">
        <f t="shared" si="8"/>
        <v>#DIV/0!</v>
      </c>
      <c r="H64" s="127" t="e">
        <f t="shared" si="9"/>
        <v>#DIV/0!</v>
      </c>
      <c r="I64" s="209" t="e">
        <f t="shared" si="10"/>
        <v>#DIV/0!</v>
      </c>
      <c r="K64" s="217">
        <v>0</v>
      </c>
      <c r="L64" s="218" t="str">
        <f>D39</f>
        <v>Error</v>
      </c>
    </row>
    <row r="65" spans="2:12" ht="14.25" thickBot="1">
      <c r="B65" s="127">
        <v>17</v>
      </c>
      <c r="C65" s="127">
        <f t="shared" si="4"/>
        <v>0</v>
      </c>
      <c r="D65" s="207" t="e">
        <f t="shared" si="5"/>
        <v>#DIV/0!</v>
      </c>
      <c r="E65" s="207" t="e">
        <f t="shared" si="6"/>
        <v>#DIV/0!</v>
      </c>
      <c r="F65" s="208" t="e">
        <f t="shared" si="7"/>
        <v>#DIV/0!</v>
      </c>
      <c r="G65" s="127" t="e">
        <f t="shared" si="8"/>
        <v>#DIV/0!</v>
      </c>
      <c r="H65" s="127" t="e">
        <f t="shared" si="9"/>
        <v>#DIV/0!</v>
      </c>
      <c r="I65" s="209" t="e">
        <f t="shared" si="10"/>
        <v>#DIV/0!</v>
      </c>
      <c r="K65" s="217" t="e">
        <f>D44</f>
        <v>#DIV/0!</v>
      </c>
      <c r="L65" s="218" t="str">
        <f>D39</f>
        <v>Error</v>
      </c>
    </row>
    <row r="66" spans="2:12" ht="13.5">
      <c r="B66" s="127">
        <v>18</v>
      </c>
      <c r="C66" s="127">
        <f t="shared" si="4"/>
        <v>0</v>
      </c>
      <c r="D66" s="207" t="e">
        <f t="shared" si="5"/>
        <v>#DIV/0!</v>
      </c>
      <c r="E66" s="207" t="e">
        <f t="shared" si="6"/>
        <v>#DIV/0!</v>
      </c>
      <c r="F66" s="208" t="e">
        <f t="shared" si="7"/>
        <v>#DIV/0!</v>
      </c>
      <c r="G66" s="127" t="e">
        <f t="shared" si="8"/>
        <v>#DIV/0!</v>
      </c>
      <c r="H66" s="127" t="e">
        <f t="shared" si="9"/>
        <v>#DIV/0!</v>
      </c>
      <c r="I66" s="209" t="e">
        <f t="shared" si="10"/>
        <v>#DIV/0!</v>
      </c>
      <c r="K66" s="215" t="s">
        <v>81</v>
      </c>
      <c r="L66" s="216" t="s">
        <v>82</v>
      </c>
    </row>
    <row r="67" spans="2:12" ht="13.5">
      <c r="B67" s="127">
        <v>19</v>
      </c>
      <c r="C67" s="127">
        <f t="shared" si="4"/>
        <v>0</v>
      </c>
      <c r="D67" s="207" t="e">
        <f t="shared" si="5"/>
        <v>#DIV/0!</v>
      </c>
      <c r="E67" s="207" t="e">
        <f t="shared" si="6"/>
        <v>#DIV/0!</v>
      </c>
      <c r="F67" s="208" t="e">
        <f t="shared" si="7"/>
        <v>#DIV/0!</v>
      </c>
      <c r="G67" s="127" t="e">
        <f t="shared" si="8"/>
        <v>#DIV/0!</v>
      </c>
      <c r="H67" s="127" t="e">
        <f t="shared" si="9"/>
        <v>#DIV/0!</v>
      </c>
      <c r="I67" s="209" t="e">
        <f t="shared" si="10"/>
        <v>#DIV/0!</v>
      </c>
      <c r="K67" s="217" t="e">
        <f>D44</f>
        <v>#DIV/0!</v>
      </c>
      <c r="L67" s="218">
        <v>0</v>
      </c>
    </row>
    <row r="68" spans="2:12" ht="14.25" thickBot="1">
      <c r="B68" s="127">
        <v>20</v>
      </c>
      <c r="C68" s="127">
        <f t="shared" si="4"/>
        <v>0</v>
      </c>
      <c r="D68" s="207" t="e">
        <f t="shared" si="5"/>
        <v>#DIV/0!</v>
      </c>
      <c r="E68" s="207" t="e">
        <f t="shared" si="6"/>
        <v>#DIV/0!</v>
      </c>
      <c r="F68" s="208" t="e">
        <f t="shared" si="7"/>
        <v>#DIV/0!</v>
      </c>
      <c r="G68" s="127" t="e">
        <f t="shared" si="8"/>
        <v>#DIV/0!</v>
      </c>
      <c r="H68" s="127" t="e">
        <f t="shared" si="9"/>
        <v>#DIV/0!</v>
      </c>
      <c r="I68" s="209" t="e">
        <f t="shared" si="10"/>
        <v>#DIV/0!</v>
      </c>
      <c r="K68" s="219" t="e">
        <f>D44</f>
        <v>#DIV/0!</v>
      </c>
      <c r="L68" s="220">
        <f>MAX(D39,D40)</f>
        <v>0</v>
      </c>
    </row>
    <row r="69" spans="2:12" ht="13.5">
      <c r="B69" s="127">
        <v>21</v>
      </c>
      <c r="C69" s="127">
        <f t="shared" si="4"/>
        <v>0</v>
      </c>
      <c r="D69" s="207" t="e">
        <f t="shared" si="5"/>
        <v>#DIV/0!</v>
      </c>
      <c r="E69" s="207" t="e">
        <f t="shared" si="6"/>
        <v>#DIV/0!</v>
      </c>
      <c r="F69" s="208" t="e">
        <f t="shared" si="7"/>
        <v>#DIV/0!</v>
      </c>
      <c r="G69" s="127" t="e">
        <f t="shared" si="8"/>
        <v>#DIV/0!</v>
      </c>
      <c r="H69" s="127" t="e">
        <f t="shared" si="9"/>
        <v>#DIV/0!</v>
      </c>
      <c r="I69" s="209" t="e">
        <f t="shared" si="10"/>
        <v>#DIV/0!</v>
      </c>
      <c r="K69" s="215" t="s">
        <v>81</v>
      </c>
      <c r="L69" s="216" t="s">
        <v>83</v>
      </c>
    </row>
    <row r="70" spans="2:12" ht="13.5">
      <c r="B70" s="127">
        <v>22</v>
      </c>
      <c r="C70" s="127">
        <f t="shared" si="4"/>
        <v>0</v>
      </c>
      <c r="D70" s="207" t="e">
        <f t="shared" si="5"/>
        <v>#DIV/0!</v>
      </c>
      <c r="E70" s="207" t="e">
        <f t="shared" si="6"/>
        <v>#DIV/0!</v>
      </c>
      <c r="F70" s="208" t="e">
        <f t="shared" si="7"/>
        <v>#DIV/0!</v>
      </c>
      <c r="G70" s="127" t="e">
        <f t="shared" si="8"/>
        <v>#DIV/0!</v>
      </c>
      <c r="H70" s="127" t="e">
        <f t="shared" si="9"/>
        <v>#DIV/0!</v>
      </c>
      <c r="I70" s="209" t="e">
        <f t="shared" si="10"/>
        <v>#DIV/0!</v>
      </c>
      <c r="K70" s="217" t="e">
        <f>D44</f>
        <v>#DIV/0!</v>
      </c>
      <c r="L70" s="221" t="e">
        <f>MIN(I48:I348)</f>
        <v>#DIV/0!</v>
      </c>
    </row>
    <row r="71" spans="2:12" ht="14.25" thickBot="1">
      <c r="B71" s="127">
        <v>23</v>
      </c>
      <c r="C71" s="127">
        <f t="shared" si="4"/>
        <v>0</v>
      </c>
      <c r="D71" s="207" t="e">
        <f t="shared" si="5"/>
        <v>#DIV/0!</v>
      </c>
      <c r="E71" s="207" t="e">
        <f t="shared" si="6"/>
        <v>#DIV/0!</v>
      </c>
      <c r="F71" s="208" t="e">
        <f t="shared" si="7"/>
        <v>#DIV/0!</v>
      </c>
      <c r="G71" s="127" t="e">
        <f t="shared" si="8"/>
        <v>#DIV/0!</v>
      </c>
      <c r="H71" s="127" t="e">
        <f t="shared" si="9"/>
        <v>#DIV/0!</v>
      </c>
      <c r="I71" s="209" t="e">
        <f t="shared" si="10"/>
        <v>#DIV/0!</v>
      </c>
      <c r="K71" s="219">
        <v>300</v>
      </c>
      <c r="L71" s="222" t="e">
        <f>MIN(I48:I348)</f>
        <v>#DIV/0!</v>
      </c>
    </row>
    <row r="72" spans="2:12" ht="13.5">
      <c r="B72" s="127">
        <v>24</v>
      </c>
      <c r="C72" s="127">
        <f t="shared" si="4"/>
        <v>0</v>
      </c>
      <c r="D72" s="207" t="e">
        <f t="shared" si="5"/>
        <v>#DIV/0!</v>
      </c>
      <c r="E72" s="207" t="e">
        <f t="shared" si="6"/>
        <v>#DIV/0!</v>
      </c>
      <c r="F72" s="208" t="e">
        <f t="shared" si="7"/>
        <v>#DIV/0!</v>
      </c>
      <c r="G72" s="127" t="e">
        <f t="shared" si="8"/>
        <v>#DIV/0!</v>
      </c>
      <c r="H72" s="127" t="e">
        <f t="shared" si="9"/>
        <v>#DIV/0!</v>
      </c>
      <c r="I72" s="209" t="e">
        <f t="shared" si="10"/>
        <v>#DIV/0!</v>
      </c>
      <c r="K72" s="215" t="s">
        <v>81</v>
      </c>
      <c r="L72" s="216" t="s">
        <v>176</v>
      </c>
    </row>
    <row r="73" spans="2:12" ht="13.5">
      <c r="B73" s="127">
        <v>25</v>
      </c>
      <c r="C73" s="127">
        <f t="shared" si="4"/>
        <v>0</v>
      </c>
      <c r="D73" s="207" t="e">
        <f t="shared" si="5"/>
        <v>#DIV/0!</v>
      </c>
      <c r="E73" s="207" t="e">
        <f t="shared" si="6"/>
        <v>#DIV/0!</v>
      </c>
      <c r="F73" s="208" t="e">
        <f t="shared" si="7"/>
        <v>#DIV/0!</v>
      </c>
      <c r="G73" s="127" t="e">
        <f t="shared" si="8"/>
        <v>#DIV/0!</v>
      </c>
      <c r="H73" s="127" t="e">
        <f t="shared" si="9"/>
        <v>#DIV/0!</v>
      </c>
      <c r="I73" s="209" t="e">
        <f t="shared" si="10"/>
        <v>#DIV/0!</v>
      </c>
      <c r="K73" s="217">
        <v>0</v>
      </c>
      <c r="L73" s="218" t="str">
        <f>D40</f>
        <v>Error</v>
      </c>
    </row>
    <row r="74" spans="2:12" ht="14.25" thickBot="1">
      <c r="B74" s="127">
        <v>26</v>
      </c>
      <c r="C74" s="127">
        <f t="shared" si="4"/>
        <v>0</v>
      </c>
      <c r="D74" s="207" t="e">
        <f t="shared" si="5"/>
        <v>#DIV/0!</v>
      </c>
      <c r="E74" s="207" t="e">
        <f t="shared" si="6"/>
        <v>#DIV/0!</v>
      </c>
      <c r="F74" s="208" t="e">
        <f t="shared" si="7"/>
        <v>#DIV/0!</v>
      </c>
      <c r="G74" s="127" t="e">
        <f t="shared" si="8"/>
        <v>#DIV/0!</v>
      </c>
      <c r="H74" s="127" t="e">
        <f t="shared" si="9"/>
        <v>#DIV/0!</v>
      </c>
      <c r="I74" s="209" t="e">
        <f t="shared" si="10"/>
        <v>#DIV/0!</v>
      </c>
      <c r="K74" s="219" t="e">
        <f>D44</f>
        <v>#DIV/0!</v>
      </c>
      <c r="L74" s="220" t="str">
        <f>D40</f>
        <v>Error</v>
      </c>
    </row>
    <row r="75" spans="2:9" ht="13.5">
      <c r="B75" s="127">
        <v>27</v>
      </c>
      <c r="C75" s="127">
        <f t="shared" si="4"/>
        <v>0</v>
      </c>
      <c r="D75" s="207" t="e">
        <f t="shared" si="5"/>
        <v>#DIV/0!</v>
      </c>
      <c r="E75" s="207" t="e">
        <f t="shared" si="6"/>
        <v>#DIV/0!</v>
      </c>
      <c r="F75" s="208" t="e">
        <f t="shared" si="7"/>
        <v>#DIV/0!</v>
      </c>
      <c r="G75" s="127" t="e">
        <f t="shared" si="8"/>
        <v>#DIV/0!</v>
      </c>
      <c r="H75" s="127" t="e">
        <f t="shared" si="9"/>
        <v>#DIV/0!</v>
      </c>
      <c r="I75" s="209" t="e">
        <f t="shared" si="10"/>
        <v>#DIV/0!</v>
      </c>
    </row>
    <row r="76" spans="2:9" ht="13.5">
      <c r="B76" s="127">
        <v>28</v>
      </c>
      <c r="C76" s="127">
        <f t="shared" si="4"/>
        <v>0</v>
      </c>
      <c r="D76" s="207" t="e">
        <f t="shared" si="5"/>
        <v>#DIV/0!</v>
      </c>
      <c r="E76" s="207" t="e">
        <f t="shared" si="6"/>
        <v>#DIV/0!</v>
      </c>
      <c r="F76" s="208" t="e">
        <f t="shared" si="7"/>
        <v>#DIV/0!</v>
      </c>
      <c r="G76" s="127" t="e">
        <f t="shared" si="8"/>
        <v>#DIV/0!</v>
      </c>
      <c r="H76" s="127" t="e">
        <f t="shared" si="9"/>
        <v>#DIV/0!</v>
      </c>
      <c r="I76" s="209" t="e">
        <f t="shared" si="10"/>
        <v>#DIV/0!</v>
      </c>
    </row>
    <row r="77" spans="2:9" ht="13.5">
      <c r="B77" s="127">
        <v>29</v>
      </c>
      <c r="C77" s="127">
        <f t="shared" si="4"/>
        <v>0</v>
      </c>
      <c r="D77" s="207" t="e">
        <f t="shared" si="5"/>
        <v>#DIV/0!</v>
      </c>
      <c r="E77" s="207" t="e">
        <f t="shared" si="6"/>
        <v>#DIV/0!</v>
      </c>
      <c r="F77" s="208" t="e">
        <f t="shared" si="7"/>
        <v>#DIV/0!</v>
      </c>
      <c r="G77" s="127" t="e">
        <f t="shared" si="8"/>
        <v>#DIV/0!</v>
      </c>
      <c r="H77" s="127" t="e">
        <f t="shared" si="9"/>
        <v>#DIV/0!</v>
      </c>
      <c r="I77" s="209" t="e">
        <f t="shared" si="10"/>
        <v>#DIV/0!</v>
      </c>
    </row>
    <row r="78" spans="2:9" ht="13.5">
      <c r="B78" s="127">
        <v>30</v>
      </c>
      <c r="C78" s="127">
        <f t="shared" si="4"/>
        <v>0</v>
      </c>
      <c r="D78" s="207" t="e">
        <f t="shared" si="5"/>
        <v>#DIV/0!</v>
      </c>
      <c r="E78" s="207" t="e">
        <f t="shared" si="6"/>
        <v>#DIV/0!</v>
      </c>
      <c r="F78" s="208" t="e">
        <f t="shared" si="7"/>
        <v>#DIV/0!</v>
      </c>
      <c r="G78" s="127" t="e">
        <f t="shared" si="8"/>
        <v>#DIV/0!</v>
      </c>
      <c r="H78" s="127" t="e">
        <f t="shared" si="9"/>
        <v>#DIV/0!</v>
      </c>
      <c r="I78" s="209" t="e">
        <f t="shared" si="10"/>
        <v>#DIV/0!</v>
      </c>
    </row>
    <row r="79" spans="2:9" ht="13.5">
      <c r="B79" s="127">
        <v>31</v>
      </c>
      <c r="C79" s="127">
        <f t="shared" si="4"/>
        <v>0</v>
      </c>
      <c r="D79" s="207" t="e">
        <f t="shared" si="5"/>
        <v>#DIV/0!</v>
      </c>
      <c r="E79" s="207" t="e">
        <f t="shared" si="6"/>
        <v>#DIV/0!</v>
      </c>
      <c r="F79" s="208" t="e">
        <f t="shared" si="7"/>
        <v>#DIV/0!</v>
      </c>
      <c r="G79" s="127" t="e">
        <f t="shared" si="8"/>
        <v>#DIV/0!</v>
      </c>
      <c r="H79" s="127" t="e">
        <f t="shared" si="9"/>
        <v>#DIV/0!</v>
      </c>
      <c r="I79" s="209" t="e">
        <f t="shared" si="10"/>
        <v>#DIV/0!</v>
      </c>
    </row>
    <row r="80" spans="2:9" ht="13.5">
      <c r="B80" s="127">
        <v>32</v>
      </c>
      <c r="C80" s="127">
        <f t="shared" si="4"/>
        <v>0</v>
      </c>
      <c r="D80" s="207" t="e">
        <f t="shared" si="5"/>
        <v>#DIV/0!</v>
      </c>
      <c r="E80" s="207" t="e">
        <f t="shared" si="6"/>
        <v>#DIV/0!</v>
      </c>
      <c r="F80" s="208" t="e">
        <f t="shared" si="7"/>
        <v>#DIV/0!</v>
      </c>
      <c r="G80" s="127" t="e">
        <f t="shared" si="8"/>
        <v>#DIV/0!</v>
      </c>
      <c r="H80" s="127" t="e">
        <f t="shared" si="9"/>
        <v>#DIV/0!</v>
      </c>
      <c r="I80" s="209" t="e">
        <f t="shared" si="10"/>
        <v>#DIV/0!</v>
      </c>
    </row>
    <row r="81" spans="2:9" ht="13.5">
      <c r="B81" s="127">
        <v>33</v>
      </c>
      <c r="C81" s="127">
        <f t="shared" si="4"/>
        <v>0</v>
      </c>
      <c r="D81" s="207" t="e">
        <f t="shared" si="5"/>
        <v>#DIV/0!</v>
      </c>
      <c r="E81" s="207" t="e">
        <f t="shared" si="6"/>
        <v>#DIV/0!</v>
      </c>
      <c r="F81" s="208" t="e">
        <f t="shared" si="7"/>
        <v>#DIV/0!</v>
      </c>
      <c r="G81" s="127" t="e">
        <f t="shared" si="8"/>
        <v>#DIV/0!</v>
      </c>
      <c r="H81" s="127" t="e">
        <f t="shared" si="9"/>
        <v>#DIV/0!</v>
      </c>
      <c r="I81" s="209" t="e">
        <f t="shared" si="10"/>
        <v>#DIV/0!</v>
      </c>
    </row>
    <row r="82" spans="2:9" ht="13.5">
      <c r="B82" s="127">
        <v>34</v>
      </c>
      <c r="C82" s="127">
        <f t="shared" si="4"/>
        <v>0</v>
      </c>
      <c r="D82" s="207" t="e">
        <f t="shared" si="5"/>
        <v>#DIV/0!</v>
      </c>
      <c r="E82" s="207" t="e">
        <f t="shared" si="6"/>
        <v>#DIV/0!</v>
      </c>
      <c r="F82" s="208" t="e">
        <f t="shared" si="7"/>
        <v>#DIV/0!</v>
      </c>
      <c r="G82" s="127" t="e">
        <f t="shared" si="8"/>
        <v>#DIV/0!</v>
      </c>
      <c r="H82" s="127" t="e">
        <f t="shared" si="9"/>
        <v>#DIV/0!</v>
      </c>
      <c r="I82" s="209" t="e">
        <f t="shared" si="10"/>
        <v>#DIV/0!</v>
      </c>
    </row>
    <row r="83" spans="2:9" ht="13.5">
      <c r="B83" s="127">
        <v>35</v>
      </c>
      <c r="C83" s="127">
        <f t="shared" si="4"/>
        <v>0</v>
      </c>
      <c r="D83" s="207" t="e">
        <f t="shared" si="5"/>
        <v>#DIV/0!</v>
      </c>
      <c r="E83" s="207" t="e">
        <f t="shared" si="6"/>
        <v>#DIV/0!</v>
      </c>
      <c r="F83" s="208" t="e">
        <f t="shared" si="7"/>
        <v>#DIV/0!</v>
      </c>
      <c r="G83" s="127" t="e">
        <f t="shared" si="8"/>
        <v>#DIV/0!</v>
      </c>
      <c r="H83" s="127" t="e">
        <f t="shared" si="9"/>
        <v>#DIV/0!</v>
      </c>
      <c r="I83" s="209" t="e">
        <f t="shared" si="10"/>
        <v>#DIV/0!</v>
      </c>
    </row>
    <row r="84" spans="2:9" ht="13.5">
      <c r="B84" s="127">
        <v>36</v>
      </c>
      <c r="C84" s="127">
        <f t="shared" si="4"/>
        <v>0</v>
      </c>
      <c r="D84" s="207" t="e">
        <f t="shared" si="5"/>
        <v>#DIV/0!</v>
      </c>
      <c r="E84" s="207" t="e">
        <f t="shared" si="6"/>
        <v>#DIV/0!</v>
      </c>
      <c r="F84" s="208" t="e">
        <f t="shared" si="7"/>
        <v>#DIV/0!</v>
      </c>
      <c r="G84" s="127" t="e">
        <f t="shared" si="8"/>
        <v>#DIV/0!</v>
      </c>
      <c r="H84" s="127" t="e">
        <f t="shared" si="9"/>
        <v>#DIV/0!</v>
      </c>
      <c r="I84" s="209" t="e">
        <f t="shared" si="10"/>
        <v>#DIV/0!</v>
      </c>
    </row>
    <row r="85" spans="2:9" ht="13.5">
      <c r="B85" s="127">
        <v>37</v>
      </c>
      <c r="C85" s="127">
        <f t="shared" si="4"/>
        <v>0</v>
      </c>
      <c r="D85" s="207" t="e">
        <f t="shared" si="5"/>
        <v>#DIV/0!</v>
      </c>
      <c r="E85" s="207" t="e">
        <f t="shared" si="6"/>
        <v>#DIV/0!</v>
      </c>
      <c r="F85" s="208" t="e">
        <f t="shared" si="7"/>
        <v>#DIV/0!</v>
      </c>
      <c r="G85" s="127" t="e">
        <f t="shared" si="8"/>
        <v>#DIV/0!</v>
      </c>
      <c r="H85" s="127" t="e">
        <f t="shared" si="9"/>
        <v>#DIV/0!</v>
      </c>
      <c r="I85" s="209" t="e">
        <f t="shared" si="10"/>
        <v>#DIV/0!</v>
      </c>
    </row>
    <row r="86" spans="2:9" ht="13.5">
      <c r="B86" s="127">
        <v>38</v>
      </c>
      <c r="C86" s="127">
        <f t="shared" si="4"/>
        <v>0</v>
      </c>
      <c r="D86" s="207" t="e">
        <f t="shared" si="5"/>
        <v>#DIV/0!</v>
      </c>
      <c r="E86" s="207" t="e">
        <f t="shared" si="6"/>
        <v>#DIV/0!</v>
      </c>
      <c r="F86" s="208" t="e">
        <f t="shared" si="7"/>
        <v>#DIV/0!</v>
      </c>
      <c r="G86" s="127" t="e">
        <f t="shared" si="8"/>
        <v>#DIV/0!</v>
      </c>
      <c r="H86" s="127" t="e">
        <f t="shared" si="9"/>
        <v>#DIV/0!</v>
      </c>
      <c r="I86" s="209" t="e">
        <f t="shared" si="10"/>
        <v>#DIV/0!</v>
      </c>
    </row>
    <row r="87" spans="2:9" ht="13.5">
      <c r="B87" s="127">
        <v>39</v>
      </c>
      <c r="C87" s="127">
        <f t="shared" si="4"/>
        <v>0</v>
      </c>
      <c r="D87" s="207" t="e">
        <f t="shared" si="5"/>
        <v>#DIV/0!</v>
      </c>
      <c r="E87" s="207" t="e">
        <f t="shared" si="6"/>
        <v>#DIV/0!</v>
      </c>
      <c r="F87" s="208" t="e">
        <f t="shared" si="7"/>
        <v>#DIV/0!</v>
      </c>
      <c r="G87" s="127" t="e">
        <f t="shared" si="8"/>
        <v>#DIV/0!</v>
      </c>
      <c r="H87" s="127" t="e">
        <f t="shared" si="9"/>
        <v>#DIV/0!</v>
      </c>
      <c r="I87" s="209" t="e">
        <f t="shared" si="10"/>
        <v>#DIV/0!</v>
      </c>
    </row>
    <row r="88" spans="2:9" ht="13.5">
      <c r="B88" s="127">
        <v>40</v>
      </c>
      <c r="C88" s="127">
        <f t="shared" si="4"/>
        <v>0</v>
      </c>
      <c r="D88" s="207" t="e">
        <f t="shared" si="5"/>
        <v>#DIV/0!</v>
      </c>
      <c r="E88" s="207" t="e">
        <f t="shared" si="6"/>
        <v>#DIV/0!</v>
      </c>
      <c r="F88" s="208" t="e">
        <f t="shared" si="7"/>
        <v>#DIV/0!</v>
      </c>
      <c r="G88" s="127" t="e">
        <f t="shared" si="8"/>
        <v>#DIV/0!</v>
      </c>
      <c r="H88" s="127" t="e">
        <f t="shared" si="9"/>
        <v>#DIV/0!</v>
      </c>
      <c r="I88" s="209" t="e">
        <f t="shared" si="10"/>
        <v>#DIV/0!</v>
      </c>
    </row>
    <row r="89" spans="2:9" ht="13.5">
      <c r="B89" s="127">
        <v>41</v>
      </c>
      <c r="C89" s="127">
        <f t="shared" si="4"/>
        <v>0</v>
      </c>
      <c r="D89" s="207" t="e">
        <f t="shared" si="5"/>
        <v>#DIV/0!</v>
      </c>
      <c r="E89" s="207" t="e">
        <f t="shared" si="6"/>
        <v>#DIV/0!</v>
      </c>
      <c r="F89" s="208" t="e">
        <f t="shared" si="7"/>
        <v>#DIV/0!</v>
      </c>
      <c r="G89" s="127" t="e">
        <f t="shared" si="8"/>
        <v>#DIV/0!</v>
      </c>
      <c r="H89" s="127" t="e">
        <f t="shared" si="9"/>
        <v>#DIV/0!</v>
      </c>
      <c r="I89" s="209" t="e">
        <f t="shared" si="10"/>
        <v>#DIV/0!</v>
      </c>
    </row>
    <row r="90" spans="2:9" ht="13.5">
      <c r="B90" s="127">
        <v>42</v>
      </c>
      <c r="C90" s="127">
        <f t="shared" si="4"/>
        <v>0</v>
      </c>
      <c r="D90" s="207" t="e">
        <f t="shared" si="5"/>
        <v>#DIV/0!</v>
      </c>
      <c r="E90" s="207" t="e">
        <f t="shared" si="6"/>
        <v>#DIV/0!</v>
      </c>
      <c r="F90" s="208" t="e">
        <f t="shared" si="7"/>
        <v>#DIV/0!</v>
      </c>
      <c r="G90" s="127" t="e">
        <f t="shared" si="8"/>
        <v>#DIV/0!</v>
      </c>
      <c r="H90" s="127" t="e">
        <f t="shared" si="9"/>
        <v>#DIV/0!</v>
      </c>
      <c r="I90" s="209" t="e">
        <f t="shared" si="10"/>
        <v>#DIV/0!</v>
      </c>
    </row>
    <row r="91" spans="2:9" ht="13.5">
      <c r="B91" s="127">
        <v>43</v>
      </c>
      <c r="C91" s="127">
        <f t="shared" si="4"/>
        <v>0</v>
      </c>
      <c r="D91" s="207" t="e">
        <f t="shared" si="5"/>
        <v>#DIV/0!</v>
      </c>
      <c r="E91" s="207" t="e">
        <f t="shared" si="6"/>
        <v>#DIV/0!</v>
      </c>
      <c r="F91" s="208" t="e">
        <f t="shared" si="7"/>
        <v>#DIV/0!</v>
      </c>
      <c r="G91" s="127" t="e">
        <f t="shared" si="8"/>
        <v>#DIV/0!</v>
      </c>
      <c r="H91" s="127" t="e">
        <f t="shared" si="9"/>
        <v>#DIV/0!</v>
      </c>
      <c r="I91" s="209" t="e">
        <f t="shared" si="10"/>
        <v>#DIV/0!</v>
      </c>
    </row>
    <row r="92" spans="2:9" ht="13.5">
      <c r="B92" s="127">
        <v>44</v>
      </c>
      <c r="C92" s="127">
        <f t="shared" si="4"/>
        <v>0</v>
      </c>
      <c r="D92" s="207" t="e">
        <f t="shared" si="5"/>
        <v>#DIV/0!</v>
      </c>
      <c r="E92" s="207" t="e">
        <f t="shared" si="6"/>
        <v>#DIV/0!</v>
      </c>
      <c r="F92" s="208" t="e">
        <f t="shared" si="7"/>
        <v>#DIV/0!</v>
      </c>
      <c r="G92" s="127" t="e">
        <f t="shared" si="8"/>
        <v>#DIV/0!</v>
      </c>
      <c r="H92" s="127" t="e">
        <f t="shared" si="9"/>
        <v>#DIV/0!</v>
      </c>
      <c r="I92" s="209" t="e">
        <f t="shared" si="10"/>
        <v>#DIV/0!</v>
      </c>
    </row>
    <row r="93" spans="2:9" ht="13.5">
      <c r="B93" s="127">
        <v>45</v>
      </c>
      <c r="C93" s="127">
        <f t="shared" si="4"/>
        <v>0</v>
      </c>
      <c r="D93" s="207" t="e">
        <f t="shared" si="5"/>
        <v>#DIV/0!</v>
      </c>
      <c r="E93" s="207" t="e">
        <f t="shared" si="6"/>
        <v>#DIV/0!</v>
      </c>
      <c r="F93" s="208" t="e">
        <f t="shared" si="7"/>
        <v>#DIV/0!</v>
      </c>
      <c r="G93" s="127" t="e">
        <f t="shared" si="8"/>
        <v>#DIV/0!</v>
      </c>
      <c r="H93" s="127" t="e">
        <f t="shared" si="9"/>
        <v>#DIV/0!</v>
      </c>
      <c r="I93" s="209" t="e">
        <f t="shared" si="10"/>
        <v>#DIV/0!</v>
      </c>
    </row>
    <row r="94" spans="2:9" ht="13.5">
      <c r="B94" s="127">
        <v>46</v>
      </c>
      <c r="C94" s="127">
        <f t="shared" si="4"/>
        <v>0</v>
      </c>
      <c r="D94" s="207" t="e">
        <f t="shared" si="5"/>
        <v>#DIV/0!</v>
      </c>
      <c r="E94" s="207" t="e">
        <f t="shared" si="6"/>
        <v>#DIV/0!</v>
      </c>
      <c r="F94" s="208" t="e">
        <f t="shared" si="7"/>
        <v>#DIV/0!</v>
      </c>
      <c r="G94" s="127" t="e">
        <f t="shared" si="8"/>
        <v>#DIV/0!</v>
      </c>
      <c r="H94" s="127" t="e">
        <f t="shared" si="9"/>
        <v>#DIV/0!</v>
      </c>
      <c r="I94" s="209" t="e">
        <f t="shared" si="10"/>
        <v>#DIV/0!</v>
      </c>
    </row>
    <row r="95" spans="2:9" ht="13.5">
      <c r="B95" s="127">
        <v>47</v>
      </c>
      <c r="C95" s="127">
        <f t="shared" si="4"/>
        <v>0</v>
      </c>
      <c r="D95" s="207" t="e">
        <f t="shared" si="5"/>
        <v>#DIV/0!</v>
      </c>
      <c r="E95" s="207" t="e">
        <f t="shared" si="6"/>
        <v>#DIV/0!</v>
      </c>
      <c r="F95" s="208" t="e">
        <f t="shared" si="7"/>
        <v>#DIV/0!</v>
      </c>
      <c r="G95" s="127" t="e">
        <f t="shared" si="8"/>
        <v>#DIV/0!</v>
      </c>
      <c r="H95" s="127" t="e">
        <f t="shared" si="9"/>
        <v>#DIV/0!</v>
      </c>
      <c r="I95" s="209" t="e">
        <f t="shared" si="10"/>
        <v>#DIV/0!</v>
      </c>
    </row>
    <row r="96" spans="2:9" ht="13.5">
      <c r="B96" s="127">
        <v>48</v>
      </c>
      <c r="C96" s="127">
        <f t="shared" si="4"/>
        <v>0</v>
      </c>
      <c r="D96" s="207" t="e">
        <f t="shared" si="5"/>
        <v>#DIV/0!</v>
      </c>
      <c r="E96" s="207" t="e">
        <f t="shared" si="6"/>
        <v>#DIV/0!</v>
      </c>
      <c r="F96" s="208" t="e">
        <f t="shared" si="7"/>
        <v>#DIV/0!</v>
      </c>
      <c r="G96" s="127" t="e">
        <f t="shared" si="8"/>
        <v>#DIV/0!</v>
      </c>
      <c r="H96" s="127" t="e">
        <f t="shared" si="9"/>
        <v>#DIV/0!</v>
      </c>
      <c r="I96" s="209" t="e">
        <f t="shared" si="10"/>
        <v>#DIV/0!</v>
      </c>
    </row>
    <row r="97" spans="2:9" ht="13.5">
      <c r="B97" s="127">
        <v>49</v>
      </c>
      <c r="C97" s="127">
        <f t="shared" si="4"/>
        <v>0</v>
      </c>
      <c r="D97" s="207" t="e">
        <f t="shared" si="5"/>
        <v>#DIV/0!</v>
      </c>
      <c r="E97" s="207" t="e">
        <f t="shared" si="6"/>
        <v>#DIV/0!</v>
      </c>
      <c r="F97" s="208" t="e">
        <f t="shared" si="7"/>
        <v>#DIV/0!</v>
      </c>
      <c r="G97" s="127" t="e">
        <f t="shared" si="8"/>
        <v>#DIV/0!</v>
      </c>
      <c r="H97" s="127" t="e">
        <f t="shared" si="9"/>
        <v>#DIV/0!</v>
      </c>
      <c r="I97" s="209" t="e">
        <f t="shared" si="10"/>
        <v>#DIV/0!</v>
      </c>
    </row>
    <row r="98" spans="2:9" ht="13.5">
      <c r="B98" s="127">
        <v>50</v>
      </c>
      <c r="C98" s="127">
        <f t="shared" si="4"/>
        <v>0</v>
      </c>
      <c r="D98" s="207" t="e">
        <f t="shared" si="5"/>
        <v>#DIV/0!</v>
      </c>
      <c r="E98" s="207" t="e">
        <f t="shared" si="6"/>
        <v>#DIV/0!</v>
      </c>
      <c r="F98" s="208" t="e">
        <f t="shared" si="7"/>
        <v>#DIV/0!</v>
      </c>
      <c r="G98" s="127" t="e">
        <f t="shared" si="8"/>
        <v>#DIV/0!</v>
      </c>
      <c r="H98" s="127" t="e">
        <f t="shared" si="9"/>
        <v>#DIV/0!</v>
      </c>
      <c r="I98" s="209" t="e">
        <f t="shared" si="10"/>
        <v>#DIV/0!</v>
      </c>
    </row>
    <row r="99" spans="2:9" ht="13.5">
      <c r="B99" s="127">
        <v>51</v>
      </c>
      <c r="C99" s="127">
        <f t="shared" si="4"/>
        <v>0</v>
      </c>
      <c r="D99" s="207" t="e">
        <f t="shared" si="5"/>
        <v>#DIV/0!</v>
      </c>
      <c r="E99" s="207" t="e">
        <f t="shared" si="6"/>
        <v>#DIV/0!</v>
      </c>
      <c r="F99" s="208" t="e">
        <f t="shared" si="7"/>
        <v>#DIV/0!</v>
      </c>
      <c r="G99" s="127" t="e">
        <f t="shared" si="8"/>
        <v>#DIV/0!</v>
      </c>
      <c r="H99" s="127" t="e">
        <f t="shared" si="9"/>
        <v>#DIV/0!</v>
      </c>
      <c r="I99" s="209" t="e">
        <f t="shared" si="10"/>
        <v>#DIV/0!</v>
      </c>
    </row>
    <row r="100" spans="2:9" ht="13.5">
      <c r="B100" s="127">
        <v>52</v>
      </c>
      <c r="C100" s="127">
        <f t="shared" si="4"/>
        <v>0</v>
      </c>
      <c r="D100" s="207" t="e">
        <f t="shared" si="5"/>
        <v>#DIV/0!</v>
      </c>
      <c r="E100" s="207" t="e">
        <f t="shared" si="6"/>
        <v>#DIV/0!</v>
      </c>
      <c r="F100" s="208" t="e">
        <f t="shared" si="7"/>
        <v>#DIV/0!</v>
      </c>
      <c r="G100" s="127" t="e">
        <f t="shared" si="8"/>
        <v>#DIV/0!</v>
      </c>
      <c r="H100" s="127" t="e">
        <f t="shared" si="9"/>
        <v>#DIV/0!</v>
      </c>
      <c r="I100" s="209" t="e">
        <f t="shared" si="10"/>
        <v>#DIV/0!</v>
      </c>
    </row>
    <row r="101" spans="2:9" ht="13.5">
      <c r="B101" s="127">
        <v>53</v>
      </c>
      <c r="C101" s="127">
        <f t="shared" si="4"/>
        <v>0</v>
      </c>
      <c r="D101" s="207" t="e">
        <f t="shared" si="5"/>
        <v>#DIV/0!</v>
      </c>
      <c r="E101" s="207" t="e">
        <f t="shared" si="6"/>
        <v>#DIV/0!</v>
      </c>
      <c r="F101" s="208" t="e">
        <f t="shared" si="7"/>
        <v>#DIV/0!</v>
      </c>
      <c r="G101" s="127" t="e">
        <f t="shared" si="8"/>
        <v>#DIV/0!</v>
      </c>
      <c r="H101" s="127" t="e">
        <f t="shared" si="9"/>
        <v>#DIV/0!</v>
      </c>
      <c r="I101" s="209" t="e">
        <f t="shared" si="10"/>
        <v>#DIV/0!</v>
      </c>
    </row>
    <row r="102" spans="2:9" ht="13.5">
      <c r="B102" s="127">
        <v>54</v>
      </c>
      <c r="C102" s="127">
        <f t="shared" si="4"/>
        <v>0</v>
      </c>
      <c r="D102" s="207" t="e">
        <f t="shared" si="5"/>
        <v>#DIV/0!</v>
      </c>
      <c r="E102" s="207" t="e">
        <f t="shared" si="6"/>
        <v>#DIV/0!</v>
      </c>
      <c r="F102" s="208" t="e">
        <f t="shared" si="7"/>
        <v>#DIV/0!</v>
      </c>
      <c r="G102" s="127" t="e">
        <f t="shared" si="8"/>
        <v>#DIV/0!</v>
      </c>
      <c r="H102" s="127" t="e">
        <f t="shared" si="9"/>
        <v>#DIV/0!</v>
      </c>
      <c r="I102" s="209" t="e">
        <f t="shared" si="10"/>
        <v>#DIV/0!</v>
      </c>
    </row>
    <row r="103" spans="2:9" ht="13.5">
      <c r="B103" s="127">
        <v>55</v>
      </c>
      <c r="C103" s="127">
        <f t="shared" si="4"/>
        <v>0</v>
      </c>
      <c r="D103" s="207" t="e">
        <f t="shared" si="5"/>
        <v>#DIV/0!</v>
      </c>
      <c r="E103" s="207" t="e">
        <f t="shared" si="6"/>
        <v>#DIV/0!</v>
      </c>
      <c r="F103" s="208" t="e">
        <f t="shared" si="7"/>
        <v>#DIV/0!</v>
      </c>
      <c r="G103" s="127" t="e">
        <f t="shared" si="8"/>
        <v>#DIV/0!</v>
      </c>
      <c r="H103" s="127" t="e">
        <f t="shared" si="9"/>
        <v>#DIV/0!</v>
      </c>
      <c r="I103" s="209" t="e">
        <f t="shared" si="10"/>
        <v>#DIV/0!</v>
      </c>
    </row>
    <row r="104" spans="2:9" ht="13.5">
      <c r="B104" s="127">
        <v>56</v>
      </c>
      <c r="C104" s="127">
        <f t="shared" si="4"/>
        <v>0</v>
      </c>
      <c r="D104" s="207" t="e">
        <f t="shared" si="5"/>
        <v>#DIV/0!</v>
      </c>
      <c r="E104" s="207" t="e">
        <f t="shared" si="6"/>
        <v>#DIV/0!</v>
      </c>
      <c r="F104" s="208" t="e">
        <f t="shared" si="7"/>
        <v>#DIV/0!</v>
      </c>
      <c r="G104" s="127" t="e">
        <f t="shared" si="8"/>
        <v>#DIV/0!</v>
      </c>
      <c r="H104" s="127" t="e">
        <f t="shared" si="9"/>
        <v>#DIV/0!</v>
      </c>
      <c r="I104" s="209" t="e">
        <f t="shared" si="10"/>
        <v>#DIV/0!</v>
      </c>
    </row>
    <row r="105" spans="2:9" ht="13.5">
      <c r="B105" s="127">
        <v>57</v>
      </c>
      <c r="C105" s="127">
        <f t="shared" si="4"/>
        <v>0</v>
      </c>
      <c r="D105" s="207" t="e">
        <f t="shared" si="5"/>
        <v>#DIV/0!</v>
      </c>
      <c r="E105" s="207" t="e">
        <f t="shared" si="6"/>
        <v>#DIV/0!</v>
      </c>
      <c r="F105" s="208" t="e">
        <f t="shared" si="7"/>
        <v>#DIV/0!</v>
      </c>
      <c r="G105" s="127" t="e">
        <f t="shared" si="8"/>
        <v>#DIV/0!</v>
      </c>
      <c r="H105" s="127" t="e">
        <f t="shared" si="9"/>
        <v>#DIV/0!</v>
      </c>
      <c r="I105" s="209" t="e">
        <f t="shared" si="10"/>
        <v>#DIV/0!</v>
      </c>
    </row>
    <row r="106" spans="2:9" ht="13.5">
      <c r="B106" s="127">
        <v>58</v>
      </c>
      <c r="C106" s="127">
        <f t="shared" si="4"/>
        <v>0</v>
      </c>
      <c r="D106" s="207" t="e">
        <f t="shared" si="5"/>
        <v>#DIV/0!</v>
      </c>
      <c r="E106" s="207" t="e">
        <f t="shared" si="6"/>
        <v>#DIV/0!</v>
      </c>
      <c r="F106" s="208" t="e">
        <f t="shared" si="7"/>
        <v>#DIV/0!</v>
      </c>
      <c r="G106" s="127" t="e">
        <f t="shared" si="8"/>
        <v>#DIV/0!</v>
      </c>
      <c r="H106" s="127" t="e">
        <f t="shared" si="9"/>
        <v>#DIV/0!</v>
      </c>
      <c r="I106" s="209" t="e">
        <f t="shared" si="10"/>
        <v>#DIV/0!</v>
      </c>
    </row>
    <row r="107" spans="2:9" ht="13.5">
      <c r="B107" s="127">
        <v>59</v>
      </c>
      <c r="C107" s="127">
        <f t="shared" si="4"/>
        <v>0</v>
      </c>
      <c r="D107" s="207" t="e">
        <f t="shared" si="5"/>
        <v>#DIV/0!</v>
      </c>
      <c r="E107" s="207" t="e">
        <f t="shared" si="6"/>
        <v>#DIV/0!</v>
      </c>
      <c r="F107" s="208" t="e">
        <f t="shared" si="7"/>
        <v>#DIV/0!</v>
      </c>
      <c r="G107" s="127" t="e">
        <f t="shared" si="8"/>
        <v>#DIV/0!</v>
      </c>
      <c r="H107" s="127" t="e">
        <f t="shared" si="9"/>
        <v>#DIV/0!</v>
      </c>
      <c r="I107" s="209" t="e">
        <f t="shared" si="10"/>
        <v>#DIV/0!</v>
      </c>
    </row>
    <row r="108" spans="2:9" ht="13.5">
      <c r="B108" s="127">
        <v>60</v>
      </c>
      <c r="C108" s="127">
        <f t="shared" si="4"/>
        <v>0</v>
      </c>
      <c r="D108" s="207" t="e">
        <f t="shared" si="5"/>
        <v>#DIV/0!</v>
      </c>
      <c r="E108" s="207" t="e">
        <f t="shared" si="6"/>
        <v>#DIV/0!</v>
      </c>
      <c r="F108" s="208" t="e">
        <f t="shared" si="7"/>
        <v>#DIV/0!</v>
      </c>
      <c r="G108" s="127" t="e">
        <f t="shared" si="8"/>
        <v>#DIV/0!</v>
      </c>
      <c r="H108" s="127" t="e">
        <f t="shared" si="9"/>
        <v>#DIV/0!</v>
      </c>
      <c r="I108" s="209" t="e">
        <f t="shared" si="10"/>
        <v>#DIV/0!</v>
      </c>
    </row>
    <row r="109" spans="2:9" ht="13.5">
      <c r="B109" s="127">
        <v>61</v>
      </c>
      <c r="C109" s="127">
        <f t="shared" si="4"/>
        <v>0</v>
      </c>
      <c r="D109" s="207" t="e">
        <f t="shared" si="5"/>
        <v>#DIV/0!</v>
      </c>
      <c r="E109" s="207" t="e">
        <f t="shared" si="6"/>
        <v>#DIV/0!</v>
      </c>
      <c r="F109" s="208" t="e">
        <f t="shared" si="7"/>
        <v>#DIV/0!</v>
      </c>
      <c r="G109" s="127" t="e">
        <f t="shared" si="8"/>
        <v>#DIV/0!</v>
      </c>
      <c r="H109" s="127" t="e">
        <f t="shared" si="9"/>
        <v>#DIV/0!</v>
      </c>
      <c r="I109" s="209" t="e">
        <f t="shared" si="10"/>
        <v>#DIV/0!</v>
      </c>
    </row>
    <row r="110" spans="2:9" ht="13.5">
      <c r="B110" s="127">
        <v>62</v>
      </c>
      <c r="C110" s="127">
        <f t="shared" si="4"/>
        <v>0</v>
      </c>
      <c r="D110" s="207" t="e">
        <f t="shared" si="5"/>
        <v>#DIV/0!</v>
      </c>
      <c r="E110" s="207" t="e">
        <f t="shared" si="6"/>
        <v>#DIV/0!</v>
      </c>
      <c r="F110" s="208" t="e">
        <f t="shared" si="7"/>
        <v>#DIV/0!</v>
      </c>
      <c r="G110" s="127" t="e">
        <f t="shared" si="8"/>
        <v>#DIV/0!</v>
      </c>
      <c r="H110" s="127" t="e">
        <f t="shared" si="9"/>
        <v>#DIV/0!</v>
      </c>
      <c r="I110" s="209" t="e">
        <f t="shared" si="10"/>
        <v>#DIV/0!</v>
      </c>
    </row>
    <row r="111" spans="2:9" ht="13.5">
      <c r="B111" s="127">
        <v>63</v>
      </c>
      <c r="C111" s="127">
        <f t="shared" si="4"/>
        <v>0</v>
      </c>
      <c r="D111" s="207" t="e">
        <f t="shared" si="5"/>
        <v>#DIV/0!</v>
      </c>
      <c r="E111" s="207" t="e">
        <f t="shared" si="6"/>
        <v>#DIV/0!</v>
      </c>
      <c r="F111" s="208" t="e">
        <f t="shared" si="7"/>
        <v>#DIV/0!</v>
      </c>
      <c r="G111" s="127" t="e">
        <f t="shared" si="8"/>
        <v>#DIV/0!</v>
      </c>
      <c r="H111" s="127" t="e">
        <f t="shared" si="9"/>
        <v>#DIV/0!</v>
      </c>
      <c r="I111" s="209" t="e">
        <f t="shared" si="10"/>
        <v>#DIV/0!</v>
      </c>
    </row>
    <row r="112" spans="2:9" ht="13.5">
      <c r="B112" s="127">
        <v>64</v>
      </c>
      <c r="C112" s="127">
        <f aca="true" t="shared" si="11" ref="C112:C175">MIN(D$30*B112^2,D$31)</f>
        <v>0</v>
      </c>
      <c r="D112" s="207" t="e">
        <f aca="true" t="shared" si="12" ref="D112:D175">IF(D$29/D$28&lt;=0.18,16.9*C112^(2/3)/D$28^(5/3),5.38*(C112/D$29)^(2/3)/D$28)</f>
        <v>#DIV/0!</v>
      </c>
      <c r="E112" s="207" t="e">
        <f aca="true" t="shared" si="13" ref="E112:E175">D$27+D112</f>
        <v>#DIV/0!</v>
      </c>
      <c r="F112" s="208" t="e">
        <f aca="true" t="shared" si="14" ref="F112:F175">IF(D$29/D$28&lt;=0.15,0.96*(C112/D$28)^(1/3),0.195*C112^(1/3)*D$28^0.5/D$29^(5/6))</f>
        <v>#DIV/0!</v>
      </c>
      <c r="G112" s="127" t="e">
        <f aca="true" t="shared" si="15" ref="G112:G175">D$35*D112</f>
        <v>#DIV/0!</v>
      </c>
      <c r="H112" s="127" t="e">
        <f aca="true" t="shared" si="16" ref="H112:H175">IF(AND(G112&gt;=D$39,F112&gt;=D$40),B112,"-")</f>
        <v>#DIV/0!</v>
      </c>
      <c r="I112" s="209" t="e">
        <f aca="true" t="shared" si="17" ref="I112:I175">IF(AND(G112&gt;=D$39,F112&gt;=D$40),C112,"-")</f>
        <v>#DIV/0!</v>
      </c>
    </row>
    <row r="113" spans="2:9" ht="13.5">
      <c r="B113" s="127">
        <v>65</v>
      </c>
      <c r="C113" s="127">
        <f t="shared" si="11"/>
        <v>0</v>
      </c>
      <c r="D113" s="207" t="e">
        <f t="shared" si="12"/>
        <v>#DIV/0!</v>
      </c>
      <c r="E113" s="207" t="e">
        <f t="shared" si="13"/>
        <v>#DIV/0!</v>
      </c>
      <c r="F113" s="208" t="e">
        <f t="shared" si="14"/>
        <v>#DIV/0!</v>
      </c>
      <c r="G113" s="127" t="e">
        <f t="shared" si="15"/>
        <v>#DIV/0!</v>
      </c>
      <c r="H113" s="127" t="e">
        <f t="shared" si="16"/>
        <v>#DIV/0!</v>
      </c>
      <c r="I113" s="209" t="e">
        <f t="shared" si="17"/>
        <v>#DIV/0!</v>
      </c>
    </row>
    <row r="114" spans="2:9" ht="13.5">
      <c r="B114" s="127">
        <v>66</v>
      </c>
      <c r="C114" s="127">
        <f t="shared" si="11"/>
        <v>0</v>
      </c>
      <c r="D114" s="207" t="e">
        <f t="shared" si="12"/>
        <v>#DIV/0!</v>
      </c>
      <c r="E114" s="207" t="e">
        <f t="shared" si="13"/>
        <v>#DIV/0!</v>
      </c>
      <c r="F114" s="208" t="e">
        <f t="shared" si="14"/>
        <v>#DIV/0!</v>
      </c>
      <c r="G114" s="127" t="e">
        <f t="shared" si="15"/>
        <v>#DIV/0!</v>
      </c>
      <c r="H114" s="127" t="e">
        <f t="shared" si="16"/>
        <v>#DIV/0!</v>
      </c>
      <c r="I114" s="209" t="e">
        <f t="shared" si="17"/>
        <v>#DIV/0!</v>
      </c>
    </row>
    <row r="115" spans="2:9" ht="13.5">
      <c r="B115" s="127">
        <v>67</v>
      </c>
      <c r="C115" s="127">
        <f t="shared" si="11"/>
        <v>0</v>
      </c>
      <c r="D115" s="207" t="e">
        <f t="shared" si="12"/>
        <v>#DIV/0!</v>
      </c>
      <c r="E115" s="207" t="e">
        <f t="shared" si="13"/>
        <v>#DIV/0!</v>
      </c>
      <c r="F115" s="208" t="e">
        <f t="shared" si="14"/>
        <v>#DIV/0!</v>
      </c>
      <c r="G115" s="127" t="e">
        <f t="shared" si="15"/>
        <v>#DIV/0!</v>
      </c>
      <c r="H115" s="127" t="e">
        <f t="shared" si="16"/>
        <v>#DIV/0!</v>
      </c>
      <c r="I115" s="209" t="e">
        <f t="shared" si="17"/>
        <v>#DIV/0!</v>
      </c>
    </row>
    <row r="116" spans="2:9" ht="13.5">
      <c r="B116" s="127">
        <v>68</v>
      </c>
      <c r="C116" s="127">
        <f t="shared" si="11"/>
        <v>0</v>
      </c>
      <c r="D116" s="207" t="e">
        <f t="shared" si="12"/>
        <v>#DIV/0!</v>
      </c>
      <c r="E116" s="207" t="e">
        <f t="shared" si="13"/>
        <v>#DIV/0!</v>
      </c>
      <c r="F116" s="208" t="e">
        <f t="shared" si="14"/>
        <v>#DIV/0!</v>
      </c>
      <c r="G116" s="127" t="e">
        <f t="shared" si="15"/>
        <v>#DIV/0!</v>
      </c>
      <c r="H116" s="127" t="e">
        <f t="shared" si="16"/>
        <v>#DIV/0!</v>
      </c>
      <c r="I116" s="209" t="e">
        <f t="shared" si="17"/>
        <v>#DIV/0!</v>
      </c>
    </row>
    <row r="117" spans="2:9" ht="13.5">
      <c r="B117" s="127">
        <v>69</v>
      </c>
      <c r="C117" s="127">
        <f t="shared" si="11"/>
        <v>0</v>
      </c>
      <c r="D117" s="207" t="e">
        <f t="shared" si="12"/>
        <v>#DIV/0!</v>
      </c>
      <c r="E117" s="207" t="e">
        <f t="shared" si="13"/>
        <v>#DIV/0!</v>
      </c>
      <c r="F117" s="208" t="e">
        <f t="shared" si="14"/>
        <v>#DIV/0!</v>
      </c>
      <c r="G117" s="127" t="e">
        <f t="shared" si="15"/>
        <v>#DIV/0!</v>
      </c>
      <c r="H117" s="127" t="e">
        <f t="shared" si="16"/>
        <v>#DIV/0!</v>
      </c>
      <c r="I117" s="209" t="e">
        <f t="shared" si="17"/>
        <v>#DIV/0!</v>
      </c>
    </row>
    <row r="118" spans="2:9" ht="13.5">
      <c r="B118" s="127">
        <v>70</v>
      </c>
      <c r="C118" s="127">
        <f t="shared" si="11"/>
        <v>0</v>
      </c>
      <c r="D118" s="207" t="e">
        <f t="shared" si="12"/>
        <v>#DIV/0!</v>
      </c>
      <c r="E118" s="207" t="e">
        <f t="shared" si="13"/>
        <v>#DIV/0!</v>
      </c>
      <c r="F118" s="208" t="e">
        <f t="shared" si="14"/>
        <v>#DIV/0!</v>
      </c>
      <c r="G118" s="127" t="e">
        <f t="shared" si="15"/>
        <v>#DIV/0!</v>
      </c>
      <c r="H118" s="127" t="e">
        <f t="shared" si="16"/>
        <v>#DIV/0!</v>
      </c>
      <c r="I118" s="209" t="e">
        <f t="shared" si="17"/>
        <v>#DIV/0!</v>
      </c>
    </row>
    <row r="119" spans="2:9" ht="13.5">
      <c r="B119" s="127">
        <v>71</v>
      </c>
      <c r="C119" s="127">
        <f t="shared" si="11"/>
        <v>0</v>
      </c>
      <c r="D119" s="207" t="e">
        <f t="shared" si="12"/>
        <v>#DIV/0!</v>
      </c>
      <c r="E119" s="207" t="e">
        <f t="shared" si="13"/>
        <v>#DIV/0!</v>
      </c>
      <c r="F119" s="208" t="e">
        <f t="shared" si="14"/>
        <v>#DIV/0!</v>
      </c>
      <c r="G119" s="127" t="e">
        <f t="shared" si="15"/>
        <v>#DIV/0!</v>
      </c>
      <c r="H119" s="127" t="e">
        <f t="shared" si="16"/>
        <v>#DIV/0!</v>
      </c>
      <c r="I119" s="209" t="e">
        <f t="shared" si="17"/>
        <v>#DIV/0!</v>
      </c>
    </row>
    <row r="120" spans="2:9" ht="13.5">
      <c r="B120" s="127">
        <v>72</v>
      </c>
      <c r="C120" s="127">
        <f t="shared" si="11"/>
        <v>0</v>
      </c>
      <c r="D120" s="207" t="e">
        <f t="shared" si="12"/>
        <v>#DIV/0!</v>
      </c>
      <c r="E120" s="207" t="e">
        <f t="shared" si="13"/>
        <v>#DIV/0!</v>
      </c>
      <c r="F120" s="208" t="e">
        <f t="shared" si="14"/>
        <v>#DIV/0!</v>
      </c>
      <c r="G120" s="127" t="e">
        <f t="shared" si="15"/>
        <v>#DIV/0!</v>
      </c>
      <c r="H120" s="127" t="e">
        <f t="shared" si="16"/>
        <v>#DIV/0!</v>
      </c>
      <c r="I120" s="209" t="e">
        <f t="shared" si="17"/>
        <v>#DIV/0!</v>
      </c>
    </row>
    <row r="121" spans="2:9" ht="13.5">
      <c r="B121" s="127">
        <v>73</v>
      </c>
      <c r="C121" s="127">
        <f t="shared" si="11"/>
        <v>0</v>
      </c>
      <c r="D121" s="207" t="e">
        <f t="shared" si="12"/>
        <v>#DIV/0!</v>
      </c>
      <c r="E121" s="207" t="e">
        <f t="shared" si="13"/>
        <v>#DIV/0!</v>
      </c>
      <c r="F121" s="208" t="e">
        <f t="shared" si="14"/>
        <v>#DIV/0!</v>
      </c>
      <c r="G121" s="127" t="e">
        <f t="shared" si="15"/>
        <v>#DIV/0!</v>
      </c>
      <c r="H121" s="127" t="e">
        <f t="shared" si="16"/>
        <v>#DIV/0!</v>
      </c>
      <c r="I121" s="209" t="e">
        <f t="shared" si="17"/>
        <v>#DIV/0!</v>
      </c>
    </row>
    <row r="122" spans="2:9" ht="13.5">
      <c r="B122" s="127">
        <v>74</v>
      </c>
      <c r="C122" s="127">
        <f t="shared" si="11"/>
        <v>0</v>
      </c>
      <c r="D122" s="207" t="e">
        <f t="shared" si="12"/>
        <v>#DIV/0!</v>
      </c>
      <c r="E122" s="207" t="e">
        <f t="shared" si="13"/>
        <v>#DIV/0!</v>
      </c>
      <c r="F122" s="208" t="e">
        <f t="shared" si="14"/>
        <v>#DIV/0!</v>
      </c>
      <c r="G122" s="127" t="e">
        <f t="shared" si="15"/>
        <v>#DIV/0!</v>
      </c>
      <c r="H122" s="127" t="e">
        <f t="shared" si="16"/>
        <v>#DIV/0!</v>
      </c>
      <c r="I122" s="209" t="e">
        <f t="shared" si="17"/>
        <v>#DIV/0!</v>
      </c>
    </row>
    <row r="123" spans="2:9" ht="13.5">
      <c r="B123" s="127">
        <v>75</v>
      </c>
      <c r="C123" s="127">
        <f t="shared" si="11"/>
        <v>0</v>
      </c>
      <c r="D123" s="207" t="e">
        <f t="shared" si="12"/>
        <v>#DIV/0!</v>
      </c>
      <c r="E123" s="207" t="e">
        <f t="shared" si="13"/>
        <v>#DIV/0!</v>
      </c>
      <c r="F123" s="208" t="e">
        <f t="shared" si="14"/>
        <v>#DIV/0!</v>
      </c>
      <c r="G123" s="127" t="e">
        <f t="shared" si="15"/>
        <v>#DIV/0!</v>
      </c>
      <c r="H123" s="127" t="e">
        <f t="shared" si="16"/>
        <v>#DIV/0!</v>
      </c>
      <c r="I123" s="209" t="e">
        <f t="shared" si="17"/>
        <v>#DIV/0!</v>
      </c>
    </row>
    <row r="124" spans="2:9" ht="13.5">
      <c r="B124" s="127">
        <v>76</v>
      </c>
      <c r="C124" s="127">
        <f t="shared" si="11"/>
        <v>0</v>
      </c>
      <c r="D124" s="207" t="e">
        <f t="shared" si="12"/>
        <v>#DIV/0!</v>
      </c>
      <c r="E124" s="207" t="e">
        <f t="shared" si="13"/>
        <v>#DIV/0!</v>
      </c>
      <c r="F124" s="208" t="e">
        <f t="shared" si="14"/>
        <v>#DIV/0!</v>
      </c>
      <c r="G124" s="127" t="e">
        <f t="shared" si="15"/>
        <v>#DIV/0!</v>
      </c>
      <c r="H124" s="127" t="e">
        <f t="shared" si="16"/>
        <v>#DIV/0!</v>
      </c>
      <c r="I124" s="209" t="e">
        <f t="shared" si="17"/>
        <v>#DIV/0!</v>
      </c>
    </row>
    <row r="125" spans="2:9" ht="13.5">
      <c r="B125" s="127">
        <v>77</v>
      </c>
      <c r="C125" s="127">
        <f t="shared" si="11"/>
        <v>0</v>
      </c>
      <c r="D125" s="207" t="e">
        <f t="shared" si="12"/>
        <v>#DIV/0!</v>
      </c>
      <c r="E125" s="207" t="e">
        <f t="shared" si="13"/>
        <v>#DIV/0!</v>
      </c>
      <c r="F125" s="208" t="e">
        <f t="shared" si="14"/>
        <v>#DIV/0!</v>
      </c>
      <c r="G125" s="127" t="e">
        <f t="shared" si="15"/>
        <v>#DIV/0!</v>
      </c>
      <c r="H125" s="127" t="e">
        <f t="shared" si="16"/>
        <v>#DIV/0!</v>
      </c>
      <c r="I125" s="209" t="e">
        <f t="shared" si="17"/>
        <v>#DIV/0!</v>
      </c>
    </row>
    <row r="126" spans="2:9" ht="13.5">
      <c r="B126" s="127">
        <v>78</v>
      </c>
      <c r="C126" s="127">
        <f t="shared" si="11"/>
        <v>0</v>
      </c>
      <c r="D126" s="207" t="e">
        <f t="shared" si="12"/>
        <v>#DIV/0!</v>
      </c>
      <c r="E126" s="207" t="e">
        <f t="shared" si="13"/>
        <v>#DIV/0!</v>
      </c>
      <c r="F126" s="208" t="e">
        <f t="shared" si="14"/>
        <v>#DIV/0!</v>
      </c>
      <c r="G126" s="127" t="e">
        <f t="shared" si="15"/>
        <v>#DIV/0!</v>
      </c>
      <c r="H126" s="127" t="e">
        <f t="shared" si="16"/>
        <v>#DIV/0!</v>
      </c>
      <c r="I126" s="209" t="e">
        <f t="shared" si="17"/>
        <v>#DIV/0!</v>
      </c>
    </row>
    <row r="127" spans="2:9" ht="13.5">
      <c r="B127" s="127">
        <v>79</v>
      </c>
      <c r="C127" s="127">
        <f t="shared" si="11"/>
        <v>0</v>
      </c>
      <c r="D127" s="207" t="e">
        <f t="shared" si="12"/>
        <v>#DIV/0!</v>
      </c>
      <c r="E127" s="207" t="e">
        <f t="shared" si="13"/>
        <v>#DIV/0!</v>
      </c>
      <c r="F127" s="208" t="e">
        <f t="shared" si="14"/>
        <v>#DIV/0!</v>
      </c>
      <c r="G127" s="127" t="e">
        <f t="shared" si="15"/>
        <v>#DIV/0!</v>
      </c>
      <c r="H127" s="127" t="e">
        <f t="shared" si="16"/>
        <v>#DIV/0!</v>
      </c>
      <c r="I127" s="209" t="e">
        <f t="shared" si="17"/>
        <v>#DIV/0!</v>
      </c>
    </row>
    <row r="128" spans="2:9" ht="13.5">
      <c r="B128" s="127">
        <v>80</v>
      </c>
      <c r="C128" s="127">
        <f t="shared" si="11"/>
        <v>0</v>
      </c>
      <c r="D128" s="207" t="e">
        <f t="shared" si="12"/>
        <v>#DIV/0!</v>
      </c>
      <c r="E128" s="207" t="e">
        <f t="shared" si="13"/>
        <v>#DIV/0!</v>
      </c>
      <c r="F128" s="208" t="e">
        <f t="shared" si="14"/>
        <v>#DIV/0!</v>
      </c>
      <c r="G128" s="127" t="e">
        <f t="shared" si="15"/>
        <v>#DIV/0!</v>
      </c>
      <c r="H128" s="127" t="e">
        <f t="shared" si="16"/>
        <v>#DIV/0!</v>
      </c>
      <c r="I128" s="209" t="e">
        <f t="shared" si="17"/>
        <v>#DIV/0!</v>
      </c>
    </row>
    <row r="129" spans="2:9" ht="13.5">
      <c r="B129" s="127">
        <v>81</v>
      </c>
      <c r="C129" s="127">
        <f t="shared" si="11"/>
        <v>0</v>
      </c>
      <c r="D129" s="207" t="e">
        <f t="shared" si="12"/>
        <v>#DIV/0!</v>
      </c>
      <c r="E129" s="207" t="e">
        <f t="shared" si="13"/>
        <v>#DIV/0!</v>
      </c>
      <c r="F129" s="208" t="e">
        <f t="shared" si="14"/>
        <v>#DIV/0!</v>
      </c>
      <c r="G129" s="127" t="e">
        <f t="shared" si="15"/>
        <v>#DIV/0!</v>
      </c>
      <c r="H129" s="127" t="e">
        <f t="shared" si="16"/>
        <v>#DIV/0!</v>
      </c>
      <c r="I129" s="209" t="e">
        <f t="shared" si="17"/>
        <v>#DIV/0!</v>
      </c>
    </row>
    <row r="130" spans="2:9" ht="13.5">
      <c r="B130" s="127">
        <v>82</v>
      </c>
      <c r="C130" s="127">
        <f t="shared" si="11"/>
        <v>0</v>
      </c>
      <c r="D130" s="207" t="e">
        <f t="shared" si="12"/>
        <v>#DIV/0!</v>
      </c>
      <c r="E130" s="207" t="e">
        <f t="shared" si="13"/>
        <v>#DIV/0!</v>
      </c>
      <c r="F130" s="208" t="e">
        <f t="shared" si="14"/>
        <v>#DIV/0!</v>
      </c>
      <c r="G130" s="127" t="e">
        <f t="shared" si="15"/>
        <v>#DIV/0!</v>
      </c>
      <c r="H130" s="127" t="e">
        <f t="shared" si="16"/>
        <v>#DIV/0!</v>
      </c>
      <c r="I130" s="209" t="e">
        <f t="shared" si="17"/>
        <v>#DIV/0!</v>
      </c>
    </row>
    <row r="131" spans="2:9" ht="13.5">
      <c r="B131" s="127">
        <v>83</v>
      </c>
      <c r="C131" s="127">
        <f t="shared" si="11"/>
        <v>0</v>
      </c>
      <c r="D131" s="207" t="e">
        <f t="shared" si="12"/>
        <v>#DIV/0!</v>
      </c>
      <c r="E131" s="207" t="e">
        <f t="shared" si="13"/>
        <v>#DIV/0!</v>
      </c>
      <c r="F131" s="208" t="e">
        <f t="shared" si="14"/>
        <v>#DIV/0!</v>
      </c>
      <c r="G131" s="127" t="e">
        <f t="shared" si="15"/>
        <v>#DIV/0!</v>
      </c>
      <c r="H131" s="127" t="e">
        <f t="shared" si="16"/>
        <v>#DIV/0!</v>
      </c>
      <c r="I131" s="209" t="e">
        <f t="shared" si="17"/>
        <v>#DIV/0!</v>
      </c>
    </row>
    <row r="132" spans="2:9" ht="13.5">
      <c r="B132" s="127">
        <v>84</v>
      </c>
      <c r="C132" s="127">
        <f t="shared" si="11"/>
        <v>0</v>
      </c>
      <c r="D132" s="207" t="e">
        <f t="shared" si="12"/>
        <v>#DIV/0!</v>
      </c>
      <c r="E132" s="207" t="e">
        <f t="shared" si="13"/>
        <v>#DIV/0!</v>
      </c>
      <c r="F132" s="208" t="e">
        <f t="shared" si="14"/>
        <v>#DIV/0!</v>
      </c>
      <c r="G132" s="127" t="e">
        <f t="shared" si="15"/>
        <v>#DIV/0!</v>
      </c>
      <c r="H132" s="127" t="e">
        <f t="shared" si="16"/>
        <v>#DIV/0!</v>
      </c>
      <c r="I132" s="209" t="e">
        <f t="shared" si="17"/>
        <v>#DIV/0!</v>
      </c>
    </row>
    <row r="133" spans="2:9" ht="13.5">
      <c r="B133" s="127">
        <v>85</v>
      </c>
      <c r="C133" s="127">
        <f t="shared" si="11"/>
        <v>0</v>
      </c>
      <c r="D133" s="207" t="e">
        <f t="shared" si="12"/>
        <v>#DIV/0!</v>
      </c>
      <c r="E133" s="207" t="e">
        <f t="shared" si="13"/>
        <v>#DIV/0!</v>
      </c>
      <c r="F133" s="208" t="e">
        <f t="shared" si="14"/>
        <v>#DIV/0!</v>
      </c>
      <c r="G133" s="127" t="e">
        <f t="shared" si="15"/>
        <v>#DIV/0!</v>
      </c>
      <c r="H133" s="127" t="e">
        <f t="shared" si="16"/>
        <v>#DIV/0!</v>
      </c>
      <c r="I133" s="209" t="e">
        <f t="shared" si="17"/>
        <v>#DIV/0!</v>
      </c>
    </row>
    <row r="134" spans="2:9" ht="13.5">
      <c r="B134" s="127">
        <v>86</v>
      </c>
      <c r="C134" s="127">
        <f t="shared" si="11"/>
        <v>0</v>
      </c>
      <c r="D134" s="207" t="e">
        <f t="shared" si="12"/>
        <v>#DIV/0!</v>
      </c>
      <c r="E134" s="207" t="e">
        <f t="shared" si="13"/>
        <v>#DIV/0!</v>
      </c>
      <c r="F134" s="208" t="e">
        <f t="shared" si="14"/>
        <v>#DIV/0!</v>
      </c>
      <c r="G134" s="127" t="e">
        <f t="shared" si="15"/>
        <v>#DIV/0!</v>
      </c>
      <c r="H134" s="127" t="e">
        <f t="shared" si="16"/>
        <v>#DIV/0!</v>
      </c>
      <c r="I134" s="209" t="e">
        <f t="shared" si="17"/>
        <v>#DIV/0!</v>
      </c>
    </row>
    <row r="135" spans="2:9" ht="13.5">
      <c r="B135" s="127">
        <v>87</v>
      </c>
      <c r="C135" s="127">
        <f t="shared" si="11"/>
        <v>0</v>
      </c>
      <c r="D135" s="207" t="e">
        <f t="shared" si="12"/>
        <v>#DIV/0!</v>
      </c>
      <c r="E135" s="207" t="e">
        <f t="shared" si="13"/>
        <v>#DIV/0!</v>
      </c>
      <c r="F135" s="208" t="e">
        <f t="shared" si="14"/>
        <v>#DIV/0!</v>
      </c>
      <c r="G135" s="127" t="e">
        <f t="shared" si="15"/>
        <v>#DIV/0!</v>
      </c>
      <c r="H135" s="127" t="e">
        <f t="shared" si="16"/>
        <v>#DIV/0!</v>
      </c>
      <c r="I135" s="209" t="e">
        <f t="shared" si="17"/>
        <v>#DIV/0!</v>
      </c>
    </row>
    <row r="136" spans="2:9" ht="13.5">
      <c r="B136" s="127">
        <v>88</v>
      </c>
      <c r="C136" s="127">
        <f t="shared" si="11"/>
        <v>0</v>
      </c>
      <c r="D136" s="207" t="e">
        <f t="shared" si="12"/>
        <v>#DIV/0!</v>
      </c>
      <c r="E136" s="207" t="e">
        <f t="shared" si="13"/>
        <v>#DIV/0!</v>
      </c>
      <c r="F136" s="208" t="e">
        <f t="shared" si="14"/>
        <v>#DIV/0!</v>
      </c>
      <c r="G136" s="127" t="e">
        <f t="shared" si="15"/>
        <v>#DIV/0!</v>
      </c>
      <c r="H136" s="127" t="e">
        <f t="shared" si="16"/>
        <v>#DIV/0!</v>
      </c>
      <c r="I136" s="209" t="e">
        <f t="shared" si="17"/>
        <v>#DIV/0!</v>
      </c>
    </row>
    <row r="137" spans="2:9" ht="13.5">
      <c r="B137" s="127">
        <v>89</v>
      </c>
      <c r="C137" s="127">
        <f t="shared" si="11"/>
        <v>0</v>
      </c>
      <c r="D137" s="207" t="e">
        <f t="shared" si="12"/>
        <v>#DIV/0!</v>
      </c>
      <c r="E137" s="207" t="e">
        <f t="shared" si="13"/>
        <v>#DIV/0!</v>
      </c>
      <c r="F137" s="208" t="e">
        <f t="shared" si="14"/>
        <v>#DIV/0!</v>
      </c>
      <c r="G137" s="127" t="e">
        <f t="shared" si="15"/>
        <v>#DIV/0!</v>
      </c>
      <c r="H137" s="127" t="e">
        <f t="shared" si="16"/>
        <v>#DIV/0!</v>
      </c>
      <c r="I137" s="209" t="e">
        <f t="shared" si="17"/>
        <v>#DIV/0!</v>
      </c>
    </row>
    <row r="138" spans="2:9" ht="13.5">
      <c r="B138" s="127">
        <v>90</v>
      </c>
      <c r="C138" s="127">
        <f t="shared" si="11"/>
        <v>0</v>
      </c>
      <c r="D138" s="207" t="e">
        <f t="shared" si="12"/>
        <v>#DIV/0!</v>
      </c>
      <c r="E138" s="207" t="e">
        <f t="shared" si="13"/>
        <v>#DIV/0!</v>
      </c>
      <c r="F138" s="208" t="e">
        <f t="shared" si="14"/>
        <v>#DIV/0!</v>
      </c>
      <c r="G138" s="127" t="e">
        <f t="shared" si="15"/>
        <v>#DIV/0!</v>
      </c>
      <c r="H138" s="127" t="e">
        <f t="shared" si="16"/>
        <v>#DIV/0!</v>
      </c>
      <c r="I138" s="209" t="e">
        <f t="shared" si="17"/>
        <v>#DIV/0!</v>
      </c>
    </row>
    <row r="139" spans="2:9" ht="13.5">
      <c r="B139" s="127">
        <v>91</v>
      </c>
      <c r="C139" s="127">
        <f t="shared" si="11"/>
        <v>0</v>
      </c>
      <c r="D139" s="207" t="e">
        <f t="shared" si="12"/>
        <v>#DIV/0!</v>
      </c>
      <c r="E139" s="207" t="e">
        <f t="shared" si="13"/>
        <v>#DIV/0!</v>
      </c>
      <c r="F139" s="208" t="e">
        <f t="shared" si="14"/>
        <v>#DIV/0!</v>
      </c>
      <c r="G139" s="127" t="e">
        <f t="shared" si="15"/>
        <v>#DIV/0!</v>
      </c>
      <c r="H139" s="127" t="e">
        <f t="shared" si="16"/>
        <v>#DIV/0!</v>
      </c>
      <c r="I139" s="209" t="e">
        <f t="shared" si="17"/>
        <v>#DIV/0!</v>
      </c>
    </row>
    <row r="140" spans="2:9" ht="13.5">
      <c r="B140" s="127">
        <v>92</v>
      </c>
      <c r="C140" s="127">
        <f t="shared" si="11"/>
        <v>0</v>
      </c>
      <c r="D140" s="207" t="e">
        <f t="shared" si="12"/>
        <v>#DIV/0!</v>
      </c>
      <c r="E140" s="207" t="e">
        <f t="shared" si="13"/>
        <v>#DIV/0!</v>
      </c>
      <c r="F140" s="208" t="e">
        <f t="shared" si="14"/>
        <v>#DIV/0!</v>
      </c>
      <c r="G140" s="127" t="e">
        <f t="shared" si="15"/>
        <v>#DIV/0!</v>
      </c>
      <c r="H140" s="127" t="e">
        <f t="shared" si="16"/>
        <v>#DIV/0!</v>
      </c>
      <c r="I140" s="209" t="e">
        <f t="shared" si="17"/>
        <v>#DIV/0!</v>
      </c>
    </row>
    <row r="141" spans="2:9" ht="13.5">
      <c r="B141" s="127">
        <v>93</v>
      </c>
      <c r="C141" s="127">
        <f t="shared" si="11"/>
        <v>0</v>
      </c>
      <c r="D141" s="207" t="e">
        <f t="shared" si="12"/>
        <v>#DIV/0!</v>
      </c>
      <c r="E141" s="207" t="e">
        <f t="shared" si="13"/>
        <v>#DIV/0!</v>
      </c>
      <c r="F141" s="208" t="e">
        <f t="shared" si="14"/>
        <v>#DIV/0!</v>
      </c>
      <c r="G141" s="127" t="e">
        <f t="shared" si="15"/>
        <v>#DIV/0!</v>
      </c>
      <c r="H141" s="127" t="e">
        <f t="shared" si="16"/>
        <v>#DIV/0!</v>
      </c>
      <c r="I141" s="209" t="e">
        <f t="shared" si="17"/>
        <v>#DIV/0!</v>
      </c>
    </row>
    <row r="142" spans="2:9" ht="13.5">
      <c r="B142" s="127">
        <v>94</v>
      </c>
      <c r="C142" s="127">
        <f t="shared" si="11"/>
        <v>0</v>
      </c>
      <c r="D142" s="207" t="e">
        <f t="shared" si="12"/>
        <v>#DIV/0!</v>
      </c>
      <c r="E142" s="207" t="e">
        <f t="shared" si="13"/>
        <v>#DIV/0!</v>
      </c>
      <c r="F142" s="208" t="e">
        <f t="shared" si="14"/>
        <v>#DIV/0!</v>
      </c>
      <c r="G142" s="127" t="e">
        <f t="shared" si="15"/>
        <v>#DIV/0!</v>
      </c>
      <c r="H142" s="127" t="e">
        <f t="shared" si="16"/>
        <v>#DIV/0!</v>
      </c>
      <c r="I142" s="209" t="e">
        <f t="shared" si="17"/>
        <v>#DIV/0!</v>
      </c>
    </row>
    <row r="143" spans="2:9" ht="13.5">
      <c r="B143" s="127">
        <v>95</v>
      </c>
      <c r="C143" s="127">
        <f t="shared" si="11"/>
        <v>0</v>
      </c>
      <c r="D143" s="207" t="e">
        <f t="shared" si="12"/>
        <v>#DIV/0!</v>
      </c>
      <c r="E143" s="207" t="e">
        <f t="shared" si="13"/>
        <v>#DIV/0!</v>
      </c>
      <c r="F143" s="208" t="e">
        <f t="shared" si="14"/>
        <v>#DIV/0!</v>
      </c>
      <c r="G143" s="127" t="e">
        <f t="shared" si="15"/>
        <v>#DIV/0!</v>
      </c>
      <c r="H143" s="127" t="e">
        <f t="shared" si="16"/>
        <v>#DIV/0!</v>
      </c>
      <c r="I143" s="209" t="e">
        <f t="shared" si="17"/>
        <v>#DIV/0!</v>
      </c>
    </row>
    <row r="144" spans="2:9" ht="13.5">
      <c r="B144" s="127">
        <v>96</v>
      </c>
      <c r="C144" s="127">
        <f t="shared" si="11"/>
        <v>0</v>
      </c>
      <c r="D144" s="207" t="e">
        <f t="shared" si="12"/>
        <v>#DIV/0!</v>
      </c>
      <c r="E144" s="207" t="e">
        <f t="shared" si="13"/>
        <v>#DIV/0!</v>
      </c>
      <c r="F144" s="208" t="e">
        <f t="shared" si="14"/>
        <v>#DIV/0!</v>
      </c>
      <c r="G144" s="127" t="e">
        <f t="shared" si="15"/>
        <v>#DIV/0!</v>
      </c>
      <c r="H144" s="127" t="e">
        <f t="shared" si="16"/>
        <v>#DIV/0!</v>
      </c>
      <c r="I144" s="209" t="e">
        <f t="shared" si="17"/>
        <v>#DIV/0!</v>
      </c>
    </row>
    <row r="145" spans="2:9" ht="13.5">
      <c r="B145" s="127">
        <v>97</v>
      </c>
      <c r="C145" s="127">
        <f t="shared" si="11"/>
        <v>0</v>
      </c>
      <c r="D145" s="207" t="e">
        <f t="shared" si="12"/>
        <v>#DIV/0!</v>
      </c>
      <c r="E145" s="207" t="e">
        <f t="shared" si="13"/>
        <v>#DIV/0!</v>
      </c>
      <c r="F145" s="208" t="e">
        <f t="shared" si="14"/>
        <v>#DIV/0!</v>
      </c>
      <c r="G145" s="127" t="e">
        <f t="shared" si="15"/>
        <v>#DIV/0!</v>
      </c>
      <c r="H145" s="127" t="e">
        <f t="shared" si="16"/>
        <v>#DIV/0!</v>
      </c>
      <c r="I145" s="209" t="e">
        <f t="shared" si="17"/>
        <v>#DIV/0!</v>
      </c>
    </row>
    <row r="146" spans="2:9" ht="13.5">
      <c r="B146" s="127">
        <v>98</v>
      </c>
      <c r="C146" s="127">
        <f t="shared" si="11"/>
        <v>0</v>
      </c>
      <c r="D146" s="207" t="e">
        <f t="shared" si="12"/>
        <v>#DIV/0!</v>
      </c>
      <c r="E146" s="207" t="e">
        <f t="shared" si="13"/>
        <v>#DIV/0!</v>
      </c>
      <c r="F146" s="208" t="e">
        <f t="shared" si="14"/>
        <v>#DIV/0!</v>
      </c>
      <c r="G146" s="127" t="e">
        <f t="shared" si="15"/>
        <v>#DIV/0!</v>
      </c>
      <c r="H146" s="127" t="e">
        <f t="shared" si="16"/>
        <v>#DIV/0!</v>
      </c>
      <c r="I146" s="209" t="e">
        <f t="shared" si="17"/>
        <v>#DIV/0!</v>
      </c>
    </row>
    <row r="147" spans="2:9" ht="13.5">
      <c r="B147" s="127">
        <v>99</v>
      </c>
      <c r="C147" s="127">
        <f t="shared" si="11"/>
        <v>0</v>
      </c>
      <c r="D147" s="207" t="e">
        <f t="shared" si="12"/>
        <v>#DIV/0!</v>
      </c>
      <c r="E147" s="207" t="e">
        <f t="shared" si="13"/>
        <v>#DIV/0!</v>
      </c>
      <c r="F147" s="208" t="e">
        <f t="shared" si="14"/>
        <v>#DIV/0!</v>
      </c>
      <c r="G147" s="127" t="e">
        <f t="shared" si="15"/>
        <v>#DIV/0!</v>
      </c>
      <c r="H147" s="127" t="e">
        <f t="shared" si="16"/>
        <v>#DIV/0!</v>
      </c>
      <c r="I147" s="209" t="e">
        <f t="shared" si="17"/>
        <v>#DIV/0!</v>
      </c>
    </row>
    <row r="148" spans="2:9" ht="13.5">
      <c r="B148" s="127">
        <v>100</v>
      </c>
      <c r="C148" s="127">
        <f t="shared" si="11"/>
        <v>0</v>
      </c>
      <c r="D148" s="207" t="e">
        <f t="shared" si="12"/>
        <v>#DIV/0!</v>
      </c>
      <c r="E148" s="207" t="e">
        <f t="shared" si="13"/>
        <v>#DIV/0!</v>
      </c>
      <c r="F148" s="208" t="e">
        <f t="shared" si="14"/>
        <v>#DIV/0!</v>
      </c>
      <c r="G148" s="127" t="e">
        <f t="shared" si="15"/>
        <v>#DIV/0!</v>
      </c>
      <c r="H148" s="127" t="e">
        <f t="shared" si="16"/>
        <v>#DIV/0!</v>
      </c>
      <c r="I148" s="209" t="e">
        <f t="shared" si="17"/>
        <v>#DIV/0!</v>
      </c>
    </row>
    <row r="149" spans="2:9" ht="13.5">
      <c r="B149" s="127">
        <v>101</v>
      </c>
      <c r="C149" s="127">
        <f t="shared" si="11"/>
        <v>0</v>
      </c>
      <c r="D149" s="207" t="e">
        <f t="shared" si="12"/>
        <v>#DIV/0!</v>
      </c>
      <c r="E149" s="207" t="e">
        <f t="shared" si="13"/>
        <v>#DIV/0!</v>
      </c>
      <c r="F149" s="208" t="e">
        <f t="shared" si="14"/>
        <v>#DIV/0!</v>
      </c>
      <c r="G149" s="127" t="e">
        <f t="shared" si="15"/>
        <v>#DIV/0!</v>
      </c>
      <c r="H149" s="127" t="e">
        <f t="shared" si="16"/>
        <v>#DIV/0!</v>
      </c>
      <c r="I149" s="209" t="e">
        <f t="shared" si="17"/>
        <v>#DIV/0!</v>
      </c>
    </row>
    <row r="150" spans="2:9" ht="13.5">
      <c r="B150" s="127">
        <v>102</v>
      </c>
      <c r="C150" s="127">
        <f t="shared" si="11"/>
        <v>0</v>
      </c>
      <c r="D150" s="207" t="e">
        <f t="shared" si="12"/>
        <v>#DIV/0!</v>
      </c>
      <c r="E150" s="207" t="e">
        <f t="shared" si="13"/>
        <v>#DIV/0!</v>
      </c>
      <c r="F150" s="208" t="e">
        <f t="shared" si="14"/>
        <v>#DIV/0!</v>
      </c>
      <c r="G150" s="127" t="e">
        <f t="shared" si="15"/>
        <v>#DIV/0!</v>
      </c>
      <c r="H150" s="127" t="e">
        <f t="shared" si="16"/>
        <v>#DIV/0!</v>
      </c>
      <c r="I150" s="209" t="e">
        <f t="shared" si="17"/>
        <v>#DIV/0!</v>
      </c>
    </row>
    <row r="151" spans="2:9" ht="13.5">
      <c r="B151" s="127">
        <v>103</v>
      </c>
      <c r="C151" s="127">
        <f t="shared" si="11"/>
        <v>0</v>
      </c>
      <c r="D151" s="207" t="e">
        <f t="shared" si="12"/>
        <v>#DIV/0!</v>
      </c>
      <c r="E151" s="207" t="e">
        <f t="shared" si="13"/>
        <v>#DIV/0!</v>
      </c>
      <c r="F151" s="208" t="e">
        <f t="shared" si="14"/>
        <v>#DIV/0!</v>
      </c>
      <c r="G151" s="127" t="e">
        <f t="shared" si="15"/>
        <v>#DIV/0!</v>
      </c>
      <c r="H151" s="127" t="e">
        <f t="shared" si="16"/>
        <v>#DIV/0!</v>
      </c>
      <c r="I151" s="209" t="e">
        <f t="shared" si="17"/>
        <v>#DIV/0!</v>
      </c>
    </row>
    <row r="152" spans="2:9" ht="13.5">
      <c r="B152" s="127">
        <v>104</v>
      </c>
      <c r="C152" s="127">
        <f t="shared" si="11"/>
        <v>0</v>
      </c>
      <c r="D152" s="207" t="e">
        <f t="shared" si="12"/>
        <v>#DIV/0!</v>
      </c>
      <c r="E152" s="207" t="e">
        <f t="shared" si="13"/>
        <v>#DIV/0!</v>
      </c>
      <c r="F152" s="208" t="e">
        <f t="shared" si="14"/>
        <v>#DIV/0!</v>
      </c>
      <c r="G152" s="127" t="e">
        <f t="shared" si="15"/>
        <v>#DIV/0!</v>
      </c>
      <c r="H152" s="127" t="e">
        <f t="shared" si="16"/>
        <v>#DIV/0!</v>
      </c>
      <c r="I152" s="209" t="e">
        <f t="shared" si="17"/>
        <v>#DIV/0!</v>
      </c>
    </row>
    <row r="153" spans="2:9" ht="13.5">
      <c r="B153" s="127">
        <v>105</v>
      </c>
      <c r="C153" s="127">
        <f t="shared" si="11"/>
        <v>0</v>
      </c>
      <c r="D153" s="207" t="e">
        <f t="shared" si="12"/>
        <v>#DIV/0!</v>
      </c>
      <c r="E153" s="207" t="e">
        <f t="shared" si="13"/>
        <v>#DIV/0!</v>
      </c>
      <c r="F153" s="208" t="e">
        <f t="shared" si="14"/>
        <v>#DIV/0!</v>
      </c>
      <c r="G153" s="127" t="e">
        <f t="shared" si="15"/>
        <v>#DIV/0!</v>
      </c>
      <c r="H153" s="127" t="e">
        <f t="shared" si="16"/>
        <v>#DIV/0!</v>
      </c>
      <c r="I153" s="209" t="e">
        <f t="shared" si="17"/>
        <v>#DIV/0!</v>
      </c>
    </row>
    <row r="154" spans="2:9" ht="13.5">
      <c r="B154" s="127">
        <v>106</v>
      </c>
      <c r="C154" s="127">
        <f t="shared" si="11"/>
        <v>0</v>
      </c>
      <c r="D154" s="207" t="e">
        <f t="shared" si="12"/>
        <v>#DIV/0!</v>
      </c>
      <c r="E154" s="207" t="e">
        <f t="shared" si="13"/>
        <v>#DIV/0!</v>
      </c>
      <c r="F154" s="208" t="e">
        <f t="shared" si="14"/>
        <v>#DIV/0!</v>
      </c>
      <c r="G154" s="127" t="e">
        <f t="shared" si="15"/>
        <v>#DIV/0!</v>
      </c>
      <c r="H154" s="127" t="e">
        <f t="shared" si="16"/>
        <v>#DIV/0!</v>
      </c>
      <c r="I154" s="209" t="e">
        <f t="shared" si="17"/>
        <v>#DIV/0!</v>
      </c>
    </row>
    <row r="155" spans="2:9" ht="13.5">
      <c r="B155" s="127">
        <v>107</v>
      </c>
      <c r="C155" s="127">
        <f t="shared" si="11"/>
        <v>0</v>
      </c>
      <c r="D155" s="207" t="e">
        <f t="shared" si="12"/>
        <v>#DIV/0!</v>
      </c>
      <c r="E155" s="207" t="e">
        <f t="shared" si="13"/>
        <v>#DIV/0!</v>
      </c>
      <c r="F155" s="208" t="e">
        <f t="shared" si="14"/>
        <v>#DIV/0!</v>
      </c>
      <c r="G155" s="127" t="e">
        <f t="shared" si="15"/>
        <v>#DIV/0!</v>
      </c>
      <c r="H155" s="127" t="e">
        <f t="shared" si="16"/>
        <v>#DIV/0!</v>
      </c>
      <c r="I155" s="209" t="e">
        <f t="shared" si="17"/>
        <v>#DIV/0!</v>
      </c>
    </row>
    <row r="156" spans="2:9" ht="13.5">
      <c r="B156" s="127">
        <v>108</v>
      </c>
      <c r="C156" s="127">
        <f t="shared" si="11"/>
        <v>0</v>
      </c>
      <c r="D156" s="207" t="e">
        <f t="shared" si="12"/>
        <v>#DIV/0!</v>
      </c>
      <c r="E156" s="207" t="e">
        <f t="shared" si="13"/>
        <v>#DIV/0!</v>
      </c>
      <c r="F156" s="208" t="e">
        <f t="shared" si="14"/>
        <v>#DIV/0!</v>
      </c>
      <c r="G156" s="127" t="e">
        <f t="shared" si="15"/>
        <v>#DIV/0!</v>
      </c>
      <c r="H156" s="127" t="e">
        <f t="shared" si="16"/>
        <v>#DIV/0!</v>
      </c>
      <c r="I156" s="209" t="e">
        <f t="shared" si="17"/>
        <v>#DIV/0!</v>
      </c>
    </row>
    <row r="157" spans="2:9" ht="13.5">
      <c r="B157" s="127">
        <v>109</v>
      </c>
      <c r="C157" s="127">
        <f t="shared" si="11"/>
        <v>0</v>
      </c>
      <c r="D157" s="207" t="e">
        <f t="shared" si="12"/>
        <v>#DIV/0!</v>
      </c>
      <c r="E157" s="207" t="e">
        <f t="shared" si="13"/>
        <v>#DIV/0!</v>
      </c>
      <c r="F157" s="208" t="e">
        <f t="shared" si="14"/>
        <v>#DIV/0!</v>
      </c>
      <c r="G157" s="127" t="e">
        <f t="shared" si="15"/>
        <v>#DIV/0!</v>
      </c>
      <c r="H157" s="127" t="e">
        <f t="shared" si="16"/>
        <v>#DIV/0!</v>
      </c>
      <c r="I157" s="209" t="e">
        <f t="shared" si="17"/>
        <v>#DIV/0!</v>
      </c>
    </row>
    <row r="158" spans="2:9" ht="13.5">
      <c r="B158" s="127">
        <v>110</v>
      </c>
      <c r="C158" s="127">
        <f t="shared" si="11"/>
        <v>0</v>
      </c>
      <c r="D158" s="207" t="e">
        <f t="shared" si="12"/>
        <v>#DIV/0!</v>
      </c>
      <c r="E158" s="207" t="e">
        <f t="shared" si="13"/>
        <v>#DIV/0!</v>
      </c>
      <c r="F158" s="208" t="e">
        <f t="shared" si="14"/>
        <v>#DIV/0!</v>
      </c>
      <c r="G158" s="127" t="e">
        <f t="shared" si="15"/>
        <v>#DIV/0!</v>
      </c>
      <c r="H158" s="127" t="e">
        <f t="shared" si="16"/>
        <v>#DIV/0!</v>
      </c>
      <c r="I158" s="209" t="e">
        <f t="shared" si="17"/>
        <v>#DIV/0!</v>
      </c>
    </row>
    <row r="159" spans="2:9" ht="13.5">
      <c r="B159" s="127">
        <v>111</v>
      </c>
      <c r="C159" s="127">
        <f t="shared" si="11"/>
        <v>0</v>
      </c>
      <c r="D159" s="207" t="e">
        <f t="shared" si="12"/>
        <v>#DIV/0!</v>
      </c>
      <c r="E159" s="207" t="e">
        <f t="shared" si="13"/>
        <v>#DIV/0!</v>
      </c>
      <c r="F159" s="208" t="e">
        <f t="shared" si="14"/>
        <v>#DIV/0!</v>
      </c>
      <c r="G159" s="127" t="e">
        <f t="shared" si="15"/>
        <v>#DIV/0!</v>
      </c>
      <c r="H159" s="127" t="e">
        <f t="shared" si="16"/>
        <v>#DIV/0!</v>
      </c>
      <c r="I159" s="209" t="e">
        <f t="shared" si="17"/>
        <v>#DIV/0!</v>
      </c>
    </row>
    <row r="160" spans="2:9" ht="13.5">
      <c r="B160" s="127">
        <v>112</v>
      </c>
      <c r="C160" s="127">
        <f t="shared" si="11"/>
        <v>0</v>
      </c>
      <c r="D160" s="207" t="e">
        <f t="shared" si="12"/>
        <v>#DIV/0!</v>
      </c>
      <c r="E160" s="207" t="e">
        <f t="shared" si="13"/>
        <v>#DIV/0!</v>
      </c>
      <c r="F160" s="208" t="e">
        <f t="shared" si="14"/>
        <v>#DIV/0!</v>
      </c>
      <c r="G160" s="127" t="e">
        <f t="shared" si="15"/>
        <v>#DIV/0!</v>
      </c>
      <c r="H160" s="127" t="e">
        <f t="shared" si="16"/>
        <v>#DIV/0!</v>
      </c>
      <c r="I160" s="209" t="e">
        <f t="shared" si="17"/>
        <v>#DIV/0!</v>
      </c>
    </row>
    <row r="161" spans="2:9" ht="13.5">
      <c r="B161" s="127">
        <v>113</v>
      </c>
      <c r="C161" s="127">
        <f t="shared" si="11"/>
        <v>0</v>
      </c>
      <c r="D161" s="207" t="e">
        <f t="shared" si="12"/>
        <v>#DIV/0!</v>
      </c>
      <c r="E161" s="207" t="e">
        <f t="shared" si="13"/>
        <v>#DIV/0!</v>
      </c>
      <c r="F161" s="208" t="e">
        <f t="shared" si="14"/>
        <v>#DIV/0!</v>
      </c>
      <c r="G161" s="127" t="e">
        <f t="shared" si="15"/>
        <v>#DIV/0!</v>
      </c>
      <c r="H161" s="127" t="e">
        <f t="shared" si="16"/>
        <v>#DIV/0!</v>
      </c>
      <c r="I161" s="209" t="e">
        <f t="shared" si="17"/>
        <v>#DIV/0!</v>
      </c>
    </row>
    <row r="162" spans="2:9" ht="13.5">
      <c r="B162" s="127">
        <v>114</v>
      </c>
      <c r="C162" s="127">
        <f t="shared" si="11"/>
        <v>0</v>
      </c>
      <c r="D162" s="207" t="e">
        <f t="shared" si="12"/>
        <v>#DIV/0!</v>
      </c>
      <c r="E162" s="207" t="e">
        <f t="shared" si="13"/>
        <v>#DIV/0!</v>
      </c>
      <c r="F162" s="208" t="e">
        <f t="shared" si="14"/>
        <v>#DIV/0!</v>
      </c>
      <c r="G162" s="127" t="e">
        <f t="shared" si="15"/>
        <v>#DIV/0!</v>
      </c>
      <c r="H162" s="127" t="e">
        <f t="shared" si="16"/>
        <v>#DIV/0!</v>
      </c>
      <c r="I162" s="209" t="e">
        <f t="shared" si="17"/>
        <v>#DIV/0!</v>
      </c>
    </row>
    <row r="163" spans="2:9" ht="13.5">
      <c r="B163" s="127">
        <v>115</v>
      </c>
      <c r="C163" s="127">
        <f t="shared" si="11"/>
        <v>0</v>
      </c>
      <c r="D163" s="207" t="e">
        <f t="shared" si="12"/>
        <v>#DIV/0!</v>
      </c>
      <c r="E163" s="207" t="e">
        <f t="shared" si="13"/>
        <v>#DIV/0!</v>
      </c>
      <c r="F163" s="208" t="e">
        <f t="shared" si="14"/>
        <v>#DIV/0!</v>
      </c>
      <c r="G163" s="127" t="e">
        <f t="shared" si="15"/>
        <v>#DIV/0!</v>
      </c>
      <c r="H163" s="127" t="e">
        <f t="shared" si="16"/>
        <v>#DIV/0!</v>
      </c>
      <c r="I163" s="209" t="e">
        <f t="shared" si="17"/>
        <v>#DIV/0!</v>
      </c>
    </row>
    <row r="164" spans="2:9" ht="13.5">
      <c r="B164" s="127">
        <v>116</v>
      </c>
      <c r="C164" s="127">
        <f t="shared" si="11"/>
        <v>0</v>
      </c>
      <c r="D164" s="207" t="e">
        <f t="shared" si="12"/>
        <v>#DIV/0!</v>
      </c>
      <c r="E164" s="207" t="e">
        <f t="shared" si="13"/>
        <v>#DIV/0!</v>
      </c>
      <c r="F164" s="208" t="e">
        <f t="shared" si="14"/>
        <v>#DIV/0!</v>
      </c>
      <c r="G164" s="127" t="e">
        <f t="shared" si="15"/>
        <v>#DIV/0!</v>
      </c>
      <c r="H164" s="127" t="e">
        <f t="shared" si="16"/>
        <v>#DIV/0!</v>
      </c>
      <c r="I164" s="209" t="e">
        <f t="shared" si="17"/>
        <v>#DIV/0!</v>
      </c>
    </row>
    <row r="165" spans="2:9" ht="13.5">
      <c r="B165" s="127">
        <v>117</v>
      </c>
      <c r="C165" s="127">
        <f t="shared" si="11"/>
        <v>0</v>
      </c>
      <c r="D165" s="207" t="e">
        <f t="shared" si="12"/>
        <v>#DIV/0!</v>
      </c>
      <c r="E165" s="207" t="e">
        <f t="shared" si="13"/>
        <v>#DIV/0!</v>
      </c>
      <c r="F165" s="208" t="e">
        <f t="shared" si="14"/>
        <v>#DIV/0!</v>
      </c>
      <c r="G165" s="127" t="e">
        <f t="shared" si="15"/>
        <v>#DIV/0!</v>
      </c>
      <c r="H165" s="127" t="e">
        <f t="shared" si="16"/>
        <v>#DIV/0!</v>
      </c>
      <c r="I165" s="209" t="e">
        <f t="shared" si="17"/>
        <v>#DIV/0!</v>
      </c>
    </row>
    <row r="166" spans="2:9" ht="13.5">
      <c r="B166" s="127">
        <v>118</v>
      </c>
      <c r="C166" s="127">
        <f t="shared" si="11"/>
        <v>0</v>
      </c>
      <c r="D166" s="207" t="e">
        <f t="shared" si="12"/>
        <v>#DIV/0!</v>
      </c>
      <c r="E166" s="207" t="e">
        <f t="shared" si="13"/>
        <v>#DIV/0!</v>
      </c>
      <c r="F166" s="208" t="e">
        <f t="shared" si="14"/>
        <v>#DIV/0!</v>
      </c>
      <c r="G166" s="127" t="e">
        <f t="shared" si="15"/>
        <v>#DIV/0!</v>
      </c>
      <c r="H166" s="127" t="e">
        <f t="shared" si="16"/>
        <v>#DIV/0!</v>
      </c>
      <c r="I166" s="209" t="e">
        <f t="shared" si="17"/>
        <v>#DIV/0!</v>
      </c>
    </row>
    <row r="167" spans="2:9" ht="13.5">
      <c r="B167" s="127">
        <v>119</v>
      </c>
      <c r="C167" s="127">
        <f t="shared" si="11"/>
        <v>0</v>
      </c>
      <c r="D167" s="207" t="e">
        <f t="shared" si="12"/>
        <v>#DIV/0!</v>
      </c>
      <c r="E167" s="207" t="e">
        <f t="shared" si="13"/>
        <v>#DIV/0!</v>
      </c>
      <c r="F167" s="208" t="e">
        <f t="shared" si="14"/>
        <v>#DIV/0!</v>
      </c>
      <c r="G167" s="127" t="e">
        <f t="shared" si="15"/>
        <v>#DIV/0!</v>
      </c>
      <c r="H167" s="127" t="e">
        <f t="shared" si="16"/>
        <v>#DIV/0!</v>
      </c>
      <c r="I167" s="209" t="e">
        <f t="shared" si="17"/>
        <v>#DIV/0!</v>
      </c>
    </row>
    <row r="168" spans="2:9" ht="13.5">
      <c r="B168" s="127">
        <v>120</v>
      </c>
      <c r="C168" s="127">
        <f t="shared" si="11"/>
        <v>0</v>
      </c>
      <c r="D168" s="207" t="e">
        <f t="shared" si="12"/>
        <v>#DIV/0!</v>
      </c>
      <c r="E168" s="207" t="e">
        <f t="shared" si="13"/>
        <v>#DIV/0!</v>
      </c>
      <c r="F168" s="208" t="e">
        <f t="shared" si="14"/>
        <v>#DIV/0!</v>
      </c>
      <c r="G168" s="127" t="e">
        <f t="shared" si="15"/>
        <v>#DIV/0!</v>
      </c>
      <c r="H168" s="127" t="e">
        <f t="shared" si="16"/>
        <v>#DIV/0!</v>
      </c>
      <c r="I168" s="209" t="e">
        <f t="shared" si="17"/>
        <v>#DIV/0!</v>
      </c>
    </row>
    <row r="169" spans="2:9" ht="13.5">
      <c r="B169" s="127">
        <v>121</v>
      </c>
      <c r="C169" s="127">
        <f t="shared" si="11"/>
        <v>0</v>
      </c>
      <c r="D169" s="207" t="e">
        <f t="shared" si="12"/>
        <v>#DIV/0!</v>
      </c>
      <c r="E169" s="207" t="e">
        <f t="shared" si="13"/>
        <v>#DIV/0!</v>
      </c>
      <c r="F169" s="208" t="e">
        <f t="shared" si="14"/>
        <v>#DIV/0!</v>
      </c>
      <c r="G169" s="127" t="e">
        <f t="shared" si="15"/>
        <v>#DIV/0!</v>
      </c>
      <c r="H169" s="127" t="e">
        <f t="shared" si="16"/>
        <v>#DIV/0!</v>
      </c>
      <c r="I169" s="209" t="e">
        <f t="shared" si="17"/>
        <v>#DIV/0!</v>
      </c>
    </row>
    <row r="170" spans="2:9" ht="13.5">
      <c r="B170" s="127">
        <v>122</v>
      </c>
      <c r="C170" s="127">
        <f t="shared" si="11"/>
        <v>0</v>
      </c>
      <c r="D170" s="207" t="e">
        <f t="shared" si="12"/>
        <v>#DIV/0!</v>
      </c>
      <c r="E170" s="207" t="e">
        <f t="shared" si="13"/>
        <v>#DIV/0!</v>
      </c>
      <c r="F170" s="208" t="e">
        <f t="shared" si="14"/>
        <v>#DIV/0!</v>
      </c>
      <c r="G170" s="127" t="e">
        <f t="shared" si="15"/>
        <v>#DIV/0!</v>
      </c>
      <c r="H170" s="127" t="e">
        <f t="shared" si="16"/>
        <v>#DIV/0!</v>
      </c>
      <c r="I170" s="209" t="e">
        <f t="shared" si="17"/>
        <v>#DIV/0!</v>
      </c>
    </row>
    <row r="171" spans="2:9" ht="13.5">
      <c r="B171" s="127">
        <v>123</v>
      </c>
      <c r="C171" s="127">
        <f t="shared" si="11"/>
        <v>0</v>
      </c>
      <c r="D171" s="207" t="e">
        <f t="shared" si="12"/>
        <v>#DIV/0!</v>
      </c>
      <c r="E171" s="207" t="e">
        <f t="shared" si="13"/>
        <v>#DIV/0!</v>
      </c>
      <c r="F171" s="208" t="e">
        <f t="shared" si="14"/>
        <v>#DIV/0!</v>
      </c>
      <c r="G171" s="127" t="e">
        <f t="shared" si="15"/>
        <v>#DIV/0!</v>
      </c>
      <c r="H171" s="127" t="e">
        <f t="shared" si="16"/>
        <v>#DIV/0!</v>
      </c>
      <c r="I171" s="209" t="e">
        <f t="shared" si="17"/>
        <v>#DIV/0!</v>
      </c>
    </row>
    <row r="172" spans="2:9" ht="13.5">
      <c r="B172" s="127">
        <v>124</v>
      </c>
      <c r="C172" s="127">
        <f t="shared" si="11"/>
        <v>0</v>
      </c>
      <c r="D172" s="207" t="e">
        <f t="shared" si="12"/>
        <v>#DIV/0!</v>
      </c>
      <c r="E172" s="207" t="e">
        <f t="shared" si="13"/>
        <v>#DIV/0!</v>
      </c>
      <c r="F172" s="208" t="e">
        <f t="shared" si="14"/>
        <v>#DIV/0!</v>
      </c>
      <c r="G172" s="127" t="e">
        <f t="shared" si="15"/>
        <v>#DIV/0!</v>
      </c>
      <c r="H172" s="127" t="e">
        <f t="shared" si="16"/>
        <v>#DIV/0!</v>
      </c>
      <c r="I172" s="209" t="e">
        <f t="shared" si="17"/>
        <v>#DIV/0!</v>
      </c>
    </row>
    <row r="173" spans="2:9" ht="13.5">
      <c r="B173" s="127">
        <v>125</v>
      </c>
      <c r="C173" s="127">
        <f t="shared" si="11"/>
        <v>0</v>
      </c>
      <c r="D173" s="207" t="e">
        <f t="shared" si="12"/>
        <v>#DIV/0!</v>
      </c>
      <c r="E173" s="207" t="e">
        <f t="shared" si="13"/>
        <v>#DIV/0!</v>
      </c>
      <c r="F173" s="208" t="e">
        <f t="shared" si="14"/>
        <v>#DIV/0!</v>
      </c>
      <c r="G173" s="127" t="e">
        <f t="shared" si="15"/>
        <v>#DIV/0!</v>
      </c>
      <c r="H173" s="127" t="e">
        <f t="shared" si="16"/>
        <v>#DIV/0!</v>
      </c>
      <c r="I173" s="209" t="e">
        <f t="shared" si="17"/>
        <v>#DIV/0!</v>
      </c>
    </row>
    <row r="174" spans="2:9" ht="13.5">
      <c r="B174" s="127">
        <v>126</v>
      </c>
      <c r="C174" s="127">
        <f t="shared" si="11"/>
        <v>0</v>
      </c>
      <c r="D174" s="207" t="e">
        <f t="shared" si="12"/>
        <v>#DIV/0!</v>
      </c>
      <c r="E174" s="207" t="e">
        <f t="shared" si="13"/>
        <v>#DIV/0!</v>
      </c>
      <c r="F174" s="208" t="e">
        <f t="shared" si="14"/>
        <v>#DIV/0!</v>
      </c>
      <c r="G174" s="127" t="e">
        <f t="shared" si="15"/>
        <v>#DIV/0!</v>
      </c>
      <c r="H174" s="127" t="e">
        <f t="shared" si="16"/>
        <v>#DIV/0!</v>
      </c>
      <c r="I174" s="209" t="e">
        <f t="shared" si="17"/>
        <v>#DIV/0!</v>
      </c>
    </row>
    <row r="175" spans="2:9" ht="13.5">
      <c r="B175" s="127">
        <v>127</v>
      </c>
      <c r="C175" s="127">
        <f t="shared" si="11"/>
        <v>0</v>
      </c>
      <c r="D175" s="207" t="e">
        <f t="shared" si="12"/>
        <v>#DIV/0!</v>
      </c>
      <c r="E175" s="207" t="e">
        <f t="shared" si="13"/>
        <v>#DIV/0!</v>
      </c>
      <c r="F175" s="208" t="e">
        <f t="shared" si="14"/>
        <v>#DIV/0!</v>
      </c>
      <c r="G175" s="127" t="e">
        <f t="shared" si="15"/>
        <v>#DIV/0!</v>
      </c>
      <c r="H175" s="127" t="e">
        <f t="shared" si="16"/>
        <v>#DIV/0!</v>
      </c>
      <c r="I175" s="209" t="e">
        <f t="shared" si="17"/>
        <v>#DIV/0!</v>
      </c>
    </row>
    <row r="176" spans="2:9" ht="13.5">
      <c r="B176" s="127">
        <v>128</v>
      </c>
      <c r="C176" s="127">
        <f aca="true" t="shared" si="18" ref="C176:C239">MIN(D$30*B176^2,D$31)</f>
        <v>0</v>
      </c>
      <c r="D176" s="207" t="e">
        <f aca="true" t="shared" si="19" ref="D176:D239">IF(D$29/D$28&lt;=0.18,16.9*C176^(2/3)/D$28^(5/3),5.38*(C176/D$29)^(2/3)/D$28)</f>
        <v>#DIV/0!</v>
      </c>
      <c r="E176" s="207" t="e">
        <f aca="true" t="shared" si="20" ref="E176:E239">D$27+D176</f>
        <v>#DIV/0!</v>
      </c>
      <c r="F176" s="208" t="e">
        <f aca="true" t="shared" si="21" ref="F176:F239">IF(D$29/D$28&lt;=0.15,0.96*(C176/D$28)^(1/3),0.195*C176^(1/3)*D$28^0.5/D$29^(5/6))</f>
        <v>#DIV/0!</v>
      </c>
      <c r="G176" s="127" t="e">
        <f aca="true" t="shared" si="22" ref="G176:G239">D$35*D176</f>
        <v>#DIV/0!</v>
      </c>
      <c r="H176" s="127" t="e">
        <f aca="true" t="shared" si="23" ref="H176:H239">IF(AND(G176&gt;=D$39,F176&gt;=D$40),B176,"-")</f>
        <v>#DIV/0!</v>
      </c>
      <c r="I176" s="209" t="e">
        <f aca="true" t="shared" si="24" ref="I176:I239">IF(AND(G176&gt;=D$39,F176&gt;=D$40),C176,"-")</f>
        <v>#DIV/0!</v>
      </c>
    </row>
    <row r="177" spans="2:9" ht="13.5">
      <c r="B177" s="127">
        <v>129</v>
      </c>
      <c r="C177" s="127">
        <f t="shared" si="18"/>
        <v>0</v>
      </c>
      <c r="D177" s="207" t="e">
        <f t="shared" si="19"/>
        <v>#DIV/0!</v>
      </c>
      <c r="E177" s="207" t="e">
        <f t="shared" si="20"/>
        <v>#DIV/0!</v>
      </c>
      <c r="F177" s="208" t="e">
        <f t="shared" si="21"/>
        <v>#DIV/0!</v>
      </c>
      <c r="G177" s="127" t="e">
        <f t="shared" si="22"/>
        <v>#DIV/0!</v>
      </c>
      <c r="H177" s="127" t="e">
        <f t="shared" si="23"/>
        <v>#DIV/0!</v>
      </c>
      <c r="I177" s="209" t="e">
        <f t="shared" si="24"/>
        <v>#DIV/0!</v>
      </c>
    </row>
    <row r="178" spans="2:9" ht="13.5">
      <c r="B178" s="127">
        <v>130</v>
      </c>
      <c r="C178" s="127">
        <f t="shared" si="18"/>
        <v>0</v>
      </c>
      <c r="D178" s="207" t="e">
        <f t="shared" si="19"/>
        <v>#DIV/0!</v>
      </c>
      <c r="E178" s="207" t="e">
        <f t="shared" si="20"/>
        <v>#DIV/0!</v>
      </c>
      <c r="F178" s="208" t="e">
        <f t="shared" si="21"/>
        <v>#DIV/0!</v>
      </c>
      <c r="G178" s="127" t="e">
        <f t="shared" si="22"/>
        <v>#DIV/0!</v>
      </c>
      <c r="H178" s="127" t="e">
        <f t="shared" si="23"/>
        <v>#DIV/0!</v>
      </c>
      <c r="I178" s="209" t="e">
        <f t="shared" si="24"/>
        <v>#DIV/0!</v>
      </c>
    </row>
    <row r="179" spans="2:9" ht="13.5">
      <c r="B179" s="127">
        <v>131</v>
      </c>
      <c r="C179" s="127">
        <f t="shared" si="18"/>
        <v>0</v>
      </c>
      <c r="D179" s="207" t="e">
        <f t="shared" si="19"/>
        <v>#DIV/0!</v>
      </c>
      <c r="E179" s="207" t="e">
        <f t="shared" si="20"/>
        <v>#DIV/0!</v>
      </c>
      <c r="F179" s="208" t="e">
        <f t="shared" si="21"/>
        <v>#DIV/0!</v>
      </c>
      <c r="G179" s="127" t="e">
        <f t="shared" si="22"/>
        <v>#DIV/0!</v>
      </c>
      <c r="H179" s="127" t="e">
        <f t="shared" si="23"/>
        <v>#DIV/0!</v>
      </c>
      <c r="I179" s="209" t="e">
        <f t="shared" si="24"/>
        <v>#DIV/0!</v>
      </c>
    </row>
    <row r="180" spans="2:9" ht="13.5">
      <c r="B180" s="127">
        <v>132</v>
      </c>
      <c r="C180" s="127">
        <f t="shared" si="18"/>
        <v>0</v>
      </c>
      <c r="D180" s="207" t="e">
        <f t="shared" si="19"/>
        <v>#DIV/0!</v>
      </c>
      <c r="E180" s="207" t="e">
        <f t="shared" si="20"/>
        <v>#DIV/0!</v>
      </c>
      <c r="F180" s="208" t="e">
        <f t="shared" si="21"/>
        <v>#DIV/0!</v>
      </c>
      <c r="G180" s="127" t="e">
        <f t="shared" si="22"/>
        <v>#DIV/0!</v>
      </c>
      <c r="H180" s="127" t="e">
        <f t="shared" si="23"/>
        <v>#DIV/0!</v>
      </c>
      <c r="I180" s="209" t="e">
        <f t="shared" si="24"/>
        <v>#DIV/0!</v>
      </c>
    </row>
    <row r="181" spans="2:9" ht="13.5">
      <c r="B181" s="127">
        <v>133</v>
      </c>
      <c r="C181" s="127">
        <f t="shared" si="18"/>
        <v>0</v>
      </c>
      <c r="D181" s="207" t="e">
        <f t="shared" si="19"/>
        <v>#DIV/0!</v>
      </c>
      <c r="E181" s="207" t="e">
        <f t="shared" si="20"/>
        <v>#DIV/0!</v>
      </c>
      <c r="F181" s="208" t="e">
        <f t="shared" si="21"/>
        <v>#DIV/0!</v>
      </c>
      <c r="G181" s="127" t="e">
        <f t="shared" si="22"/>
        <v>#DIV/0!</v>
      </c>
      <c r="H181" s="127" t="e">
        <f t="shared" si="23"/>
        <v>#DIV/0!</v>
      </c>
      <c r="I181" s="209" t="e">
        <f t="shared" si="24"/>
        <v>#DIV/0!</v>
      </c>
    </row>
    <row r="182" spans="2:9" ht="13.5">
      <c r="B182" s="127">
        <v>134</v>
      </c>
      <c r="C182" s="127">
        <f t="shared" si="18"/>
        <v>0</v>
      </c>
      <c r="D182" s="207" t="e">
        <f t="shared" si="19"/>
        <v>#DIV/0!</v>
      </c>
      <c r="E182" s="207" t="e">
        <f t="shared" si="20"/>
        <v>#DIV/0!</v>
      </c>
      <c r="F182" s="208" t="e">
        <f t="shared" si="21"/>
        <v>#DIV/0!</v>
      </c>
      <c r="G182" s="127" t="e">
        <f t="shared" si="22"/>
        <v>#DIV/0!</v>
      </c>
      <c r="H182" s="127" t="e">
        <f t="shared" si="23"/>
        <v>#DIV/0!</v>
      </c>
      <c r="I182" s="209" t="e">
        <f t="shared" si="24"/>
        <v>#DIV/0!</v>
      </c>
    </row>
    <row r="183" spans="2:9" ht="13.5">
      <c r="B183" s="127">
        <v>135</v>
      </c>
      <c r="C183" s="127">
        <f t="shared" si="18"/>
        <v>0</v>
      </c>
      <c r="D183" s="207" t="e">
        <f t="shared" si="19"/>
        <v>#DIV/0!</v>
      </c>
      <c r="E183" s="207" t="e">
        <f t="shared" si="20"/>
        <v>#DIV/0!</v>
      </c>
      <c r="F183" s="208" t="e">
        <f t="shared" si="21"/>
        <v>#DIV/0!</v>
      </c>
      <c r="G183" s="127" t="e">
        <f t="shared" si="22"/>
        <v>#DIV/0!</v>
      </c>
      <c r="H183" s="127" t="e">
        <f t="shared" si="23"/>
        <v>#DIV/0!</v>
      </c>
      <c r="I183" s="209" t="e">
        <f t="shared" si="24"/>
        <v>#DIV/0!</v>
      </c>
    </row>
    <row r="184" spans="2:9" ht="13.5">
      <c r="B184" s="127">
        <v>136</v>
      </c>
      <c r="C184" s="127">
        <f t="shared" si="18"/>
        <v>0</v>
      </c>
      <c r="D184" s="207" t="e">
        <f t="shared" si="19"/>
        <v>#DIV/0!</v>
      </c>
      <c r="E184" s="207" t="e">
        <f t="shared" si="20"/>
        <v>#DIV/0!</v>
      </c>
      <c r="F184" s="208" t="e">
        <f t="shared" si="21"/>
        <v>#DIV/0!</v>
      </c>
      <c r="G184" s="127" t="e">
        <f t="shared" si="22"/>
        <v>#DIV/0!</v>
      </c>
      <c r="H184" s="127" t="e">
        <f t="shared" si="23"/>
        <v>#DIV/0!</v>
      </c>
      <c r="I184" s="209" t="e">
        <f t="shared" si="24"/>
        <v>#DIV/0!</v>
      </c>
    </row>
    <row r="185" spans="2:9" ht="13.5">
      <c r="B185" s="127">
        <v>137</v>
      </c>
      <c r="C185" s="127">
        <f t="shared" si="18"/>
        <v>0</v>
      </c>
      <c r="D185" s="207" t="e">
        <f t="shared" si="19"/>
        <v>#DIV/0!</v>
      </c>
      <c r="E185" s="207" t="e">
        <f t="shared" si="20"/>
        <v>#DIV/0!</v>
      </c>
      <c r="F185" s="208" t="e">
        <f t="shared" si="21"/>
        <v>#DIV/0!</v>
      </c>
      <c r="G185" s="127" t="e">
        <f t="shared" si="22"/>
        <v>#DIV/0!</v>
      </c>
      <c r="H185" s="127" t="e">
        <f t="shared" si="23"/>
        <v>#DIV/0!</v>
      </c>
      <c r="I185" s="209" t="e">
        <f t="shared" si="24"/>
        <v>#DIV/0!</v>
      </c>
    </row>
    <row r="186" spans="2:9" ht="13.5">
      <c r="B186" s="127">
        <v>138</v>
      </c>
      <c r="C186" s="127">
        <f t="shared" si="18"/>
        <v>0</v>
      </c>
      <c r="D186" s="207" t="e">
        <f t="shared" si="19"/>
        <v>#DIV/0!</v>
      </c>
      <c r="E186" s="207" t="e">
        <f t="shared" si="20"/>
        <v>#DIV/0!</v>
      </c>
      <c r="F186" s="208" t="e">
        <f t="shared" si="21"/>
        <v>#DIV/0!</v>
      </c>
      <c r="G186" s="127" t="e">
        <f t="shared" si="22"/>
        <v>#DIV/0!</v>
      </c>
      <c r="H186" s="127" t="e">
        <f t="shared" si="23"/>
        <v>#DIV/0!</v>
      </c>
      <c r="I186" s="209" t="e">
        <f t="shared" si="24"/>
        <v>#DIV/0!</v>
      </c>
    </row>
    <row r="187" spans="2:9" ht="13.5">
      <c r="B187" s="127">
        <v>139</v>
      </c>
      <c r="C187" s="127">
        <f t="shared" si="18"/>
        <v>0</v>
      </c>
      <c r="D187" s="207" t="e">
        <f t="shared" si="19"/>
        <v>#DIV/0!</v>
      </c>
      <c r="E187" s="207" t="e">
        <f t="shared" si="20"/>
        <v>#DIV/0!</v>
      </c>
      <c r="F187" s="208" t="e">
        <f t="shared" si="21"/>
        <v>#DIV/0!</v>
      </c>
      <c r="G187" s="127" t="e">
        <f t="shared" si="22"/>
        <v>#DIV/0!</v>
      </c>
      <c r="H187" s="127" t="e">
        <f t="shared" si="23"/>
        <v>#DIV/0!</v>
      </c>
      <c r="I187" s="209" t="e">
        <f t="shared" si="24"/>
        <v>#DIV/0!</v>
      </c>
    </row>
    <row r="188" spans="2:9" ht="13.5">
      <c r="B188" s="127">
        <v>140</v>
      </c>
      <c r="C188" s="127">
        <f t="shared" si="18"/>
        <v>0</v>
      </c>
      <c r="D188" s="207" t="e">
        <f t="shared" si="19"/>
        <v>#DIV/0!</v>
      </c>
      <c r="E188" s="207" t="e">
        <f t="shared" si="20"/>
        <v>#DIV/0!</v>
      </c>
      <c r="F188" s="208" t="e">
        <f t="shared" si="21"/>
        <v>#DIV/0!</v>
      </c>
      <c r="G188" s="127" t="e">
        <f t="shared" si="22"/>
        <v>#DIV/0!</v>
      </c>
      <c r="H188" s="127" t="e">
        <f t="shared" si="23"/>
        <v>#DIV/0!</v>
      </c>
      <c r="I188" s="209" t="e">
        <f t="shared" si="24"/>
        <v>#DIV/0!</v>
      </c>
    </row>
    <row r="189" spans="2:9" ht="13.5">
      <c r="B189" s="127">
        <v>141</v>
      </c>
      <c r="C189" s="127">
        <f t="shared" si="18"/>
        <v>0</v>
      </c>
      <c r="D189" s="207" t="e">
        <f t="shared" si="19"/>
        <v>#DIV/0!</v>
      </c>
      <c r="E189" s="207" t="e">
        <f t="shared" si="20"/>
        <v>#DIV/0!</v>
      </c>
      <c r="F189" s="208" t="e">
        <f t="shared" si="21"/>
        <v>#DIV/0!</v>
      </c>
      <c r="G189" s="127" t="e">
        <f t="shared" si="22"/>
        <v>#DIV/0!</v>
      </c>
      <c r="H189" s="127" t="e">
        <f t="shared" si="23"/>
        <v>#DIV/0!</v>
      </c>
      <c r="I189" s="209" t="e">
        <f t="shared" si="24"/>
        <v>#DIV/0!</v>
      </c>
    </row>
    <row r="190" spans="2:9" ht="13.5">
      <c r="B190" s="127">
        <v>142</v>
      </c>
      <c r="C190" s="127">
        <f t="shared" si="18"/>
        <v>0</v>
      </c>
      <c r="D190" s="207" t="e">
        <f t="shared" si="19"/>
        <v>#DIV/0!</v>
      </c>
      <c r="E190" s="207" t="e">
        <f t="shared" si="20"/>
        <v>#DIV/0!</v>
      </c>
      <c r="F190" s="208" t="e">
        <f t="shared" si="21"/>
        <v>#DIV/0!</v>
      </c>
      <c r="G190" s="127" t="e">
        <f t="shared" si="22"/>
        <v>#DIV/0!</v>
      </c>
      <c r="H190" s="127" t="e">
        <f t="shared" si="23"/>
        <v>#DIV/0!</v>
      </c>
      <c r="I190" s="209" t="e">
        <f t="shared" si="24"/>
        <v>#DIV/0!</v>
      </c>
    </row>
    <row r="191" spans="2:9" ht="13.5">
      <c r="B191" s="127">
        <v>143</v>
      </c>
      <c r="C191" s="127">
        <f t="shared" si="18"/>
        <v>0</v>
      </c>
      <c r="D191" s="207" t="e">
        <f t="shared" si="19"/>
        <v>#DIV/0!</v>
      </c>
      <c r="E191" s="207" t="e">
        <f t="shared" si="20"/>
        <v>#DIV/0!</v>
      </c>
      <c r="F191" s="208" t="e">
        <f t="shared" si="21"/>
        <v>#DIV/0!</v>
      </c>
      <c r="G191" s="127" t="e">
        <f t="shared" si="22"/>
        <v>#DIV/0!</v>
      </c>
      <c r="H191" s="127" t="e">
        <f t="shared" si="23"/>
        <v>#DIV/0!</v>
      </c>
      <c r="I191" s="209" t="e">
        <f t="shared" si="24"/>
        <v>#DIV/0!</v>
      </c>
    </row>
    <row r="192" spans="2:9" ht="13.5">
      <c r="B192" s="127">
        <v>144</v>
      </c>
      <c r="C192" s="127">
        <f t="shared" si="18"/>
        <v>0</v>
      </c>
      <c r="D192" s="207" t="e">
        <f t="shared" si="19"/>
        <v>#DIV/0!</v>
      </c>
      <c r="E192" s="207" t="e">
        <f t="shared" si="20"/>
        <v>#DIV/0!</v>
      </c>
      <c r="F192" s="208" t="e">
        <f t="shared" si="21"/>
        <v>#DIV/0!</v>
      </c>
      <c r="G192" s="127" t="e">
        <f t="shared" si="22"/>
        <v>#DIV/0!</v>
      </c>
      <c r="H192" s="127" t="e">
        <f t="shared" si="23"/>
        <v>#DIV/0!</v>
      </c>
      <c r="I192" s="209" t="e">
        <f t="shared" si="24"/>
        <v>#DIV/0!</v>
      </c>
    </row>
    <row r="193" spans="2:9" ht="13.5">
      <c r="B193" s="127">
        <v>145</v>
      </c>
      <c r="C193" s="127">
        <f t="shared" si="18"/>
        <v>0</v>
      </c>
      <c r="D193" s="207" t="e">
        <f t="shared" si="19"/>
        <v>#DIV/0!</v>
      </c>
      <c r="E193" s="207" t="e">
        <f t="shared" si="20"/>
        <v>#DIV/0!</v>
      </c>
      <c r="F193" s="208" t="e">
        <f t="shared" si="21"/>
        <v>#DIV/0!</v>
      </c>
      <c r="G193" s="127" t="e">
        <f t="shared" si="22"/>
        <v>#DIV/0!</v>
      </c>
      <c r="H193" s="127" t="e">
        <f t="shared" si="23"/>
        <v>#DIV/0!</v>
      </c>
      <c r="I193" s="209" t="e">
        <f t="shared" si="24"/>
        <v>#DIV/0!</v>
      </c>
    </row>
    <row r="194" spans="2:9" ht="13.5">
      <c r="B194" s="127">
        <v>146</v>
      </c>
      <c r="C194" s="127">
        <f t="shared" si="18"/>
        <v>0</v>
      </c>
      <c r="D194" s="207" t="e">
        <f t="shared" si="19"/>
        <v>#DIV/0!</v>
      </c>
      <c r="E194" s="207" t="e">
        <f t="shared" si="20"/>
        <v>#DIV/0!</v>
      </c>
      <c r="F194" s="208" t="e">
        <f t="shared" si="21"/>
        <v>#DIV/0!</v>
      </c>
      <c r="G194" s="127" t="e">
        <f t="shared" si="22"/>
        <v>#DIV/0!</v>
      </c>
      <c r="H194" s="127" t="e">
        <f t="shared" si="23"/>
        <v>#DIV/0!</v>
      </c>
      <c r="I194" s="209" t="e">
        <f t="shared" si="24"/>
        <v>#DIV/0!</v>
      </c>
    </row>
    <row r="195" spans="2:9" ht="13.5">
      <c r="B195" s="127">
        <v>147</v>
      </c>
      <c r="C195" s="127">
        <f t="shared" si="18"/>
        <v>0</v>
      </c>
      <c r="D195" s="207" t="e">
        <f t="shared" si="19"/>
        <v>#DIV/0!</v>
      </c>
      <c r="E195" s="207" t="e">
        <f t="shared" si="20"/>
        <v>#DIV/0!</v>
      </c>
      <c r="F195" s="208" t="e">
        <f t="shared" si="21"/>
        <v>#DIV/0!</v>
      </c>
      <c r="G195" s="127" t="e">
        <f t="shared" si="22"/>
        <v>#DIV/0!</v>
      </c>
      <c r="H195" s="127" t="e">
        <f t="shared" si="23"/>
        <v>#DIV/0!</v>
      </c>
      <c r="I195" s="209" t="e">
        <f t="shared" si="24"/>
        <v>#DIV/0!</v>
      </c>
    </row>
    <row r="196" spans="2:9" ht="13.5">
      <c r="B196" s="127">
        <v>148</v>
      </c>
      <c r="C196" s="127">
        <f t="shared" si="18"/>
        <v>0</v>
      </c>
      <c r="D196" s="207" t="e">
        <f t="shared" si="19"/>
        <v>#DIV/0!</v>
      </c>
      <c r="E196" s="207" t="e">
        <f t="shared" si="20"/>
        <v>#DIV/0!</v>
      </c>
      <c r="F196" s="208" t="e">
        <f t="shared" si="21"/>
        <v>#DIV/0!</v>
      </c>
      <c r="G196" s="127" t="e">
        <f t="shared" si="22"/>
        <v>#DIV/0!</v>
      </c>
      <c r="H196" s="127" t="e">
        <f t="shared" si="23"/>
        <v>#DIV/0!</v>
      </c>
      <c r="I196" s="209" t="e">
        <f t="shared" si="24"/>
        <v>#DIV/0!</v>
      </c>
    </row>
    <row r="197" spans="2:9" ht="13.5">
      <c r="B197" s="127">
        <v>149</v>
      </c>
      <c r="C197" s="127">
        <f t="shared" si="18"/>
        <v>0</v>
      </c>
      <c r="D197" s="207" t="e">
        <f t="shared" si="19"/>
        <v>#DIV/0!</v>
      </c>
      <c r="E197" s="207" t="e">
        <f t="shared" si="20"/>
        <v>#DIV/0!</v>
      </c>
      <c r="F197" s="208" t="e">
        <f t="shared" si="21"/>
        <v>#DIV/0!</v>
      </c>
      <c r="G197" s="127" t="e">
        <f t="shared" si="22"/>
        <v>#DIV/0!</v>
      </c>
      <c r="H197" s="127" t="e">
        <f t="shared" si="23"/>
        <v>#DIV/0!</v>
      </c>
      <c r="I197" s="209" t="e">
        <f t="shared" si="24"/>
        <v>#DIV/0!</v>
      </c>
    </row>
    <row r="198" spans="2:9" ht="13.5">
      <c r="B198" s="127">
        <v>150</v>
      </c>
      <c r="C198" s="127">
        <f t="shared" si="18"/>
        <v>0</v>
      </c>
      <c r="D198" s="207" t="e">
        <f t="shared" si="19"/>
        <v>#DIV/0!</v>
      </c>
      <c r="E198" s="207" t="e">
        <f t="shared" si="20"/>
        <v>#DIV/0!</v>
      </c>
      <c r="F198" s="208" t="e">
        <f t="shared" si="21"/>
        <v>#DIV/0!</v>
      </c>
      <c r="G198" s="127" t="e">
        <f t="shared" si="22"/>
        <v>#DIV/0!</v>
      </c>
      <c r="H198" s="127" t="e">
        <f t="shared" si="23"/>
        <v>#DIV/0!</v>
      </c>
      <c r="I198" s="209" t="e">
        <f t="shared" si="24"/>
        <v>#DIV/0!</v>
      </c>
    </row>
    <row r="199" spans="2:9" ht="13.5">
      <c r="B199" s="127">
        <v>151</v>
      </c>
      <c r="C199" s="127">
        <f t="shared" si="18"/>
        <v>0</v>
      </c>
      <c r="D199" s="207" t="e">
        <f t="shared" si="19"/>
        <v>#DIV/0!</v>
      </c>
      <c r="E199" s="207" t="e">
        <f t="shared" si="20"/>
        <v>#DIV/0!</v>
      </c>
      <c r="F199" s="208" t="e">
        <f t="shared" si="21"/>
        <v>#DIV/0!</v>
      </c>
      <c r="G199" s="127" t="e">
        <f t="shared" si="22"/>
        <v>#DIV/0!</v>
      </c>
      <c r="H199" s="127" t="e">
        <f t="shared" si="23"/>
        <v>#DIV/0!</v>
      </c>
      <c r="I199" s="209" t="e">
        <f t="shared" si="24"/>
        <v>#DIV/0!</v>
      </c>
    </row>
    <row r="200" spans="2:9" ht="13.5">
      <c r="B200" s="127">
        <v>152</v>
      </c>
      <c r="C200" s="127">
        <f t="shared" si="18"/>
        <v>0</v>
      </c>
      <c r="D200" s="207" t="e">
        <f t="shared" si="19"/>
        <v>#DIV/0!</v>
      </c>
      <c r="E200" s="207" t="e">
        <f t="shared" si="20"/>
        <v>#DIV/0!</v>
      </c>
      <c r="F200" s="208" t="e">
        <f t="shared" si="21"/>
        <v>#DIV/0!</v>
      </c>
      <c r="G200" s="127" t="e">
        <f t="shared" si="22"/>
        <v>#DIV/0!</v>
      </c>
      <c r="H200" s="127" t="e">
        <f t="shared" si="23"/>
        <v>#DIV/0!</v>
      </c>
      <c r="I200" s="209" t="e">
        <f t="shared" si="24"/>
        <v>#DIV/0!</v>
      </c>
    </row>
    <row r="201" spans="2:9" ht="13.5">
      <c r="B201" s="127">
        <v>153</v>
      </c>
      <c r="C201" s="127">
        <f t="shared" si="18"/>
        <v>0</v>
      </c>
      <c r="D201" s="207" t="e">
        <f t="shared" si="19"/>
        <v>#DIV/0!</v>
      </c>
      <c r="E201" s="207" t="e">
        <f t="shared" si="20"/>
        <v>#DIV/0!</v>
      </c>
      <c r="F201" s="208" t="e">
        <f t="shared" si="21"/>
        <v>#DIV/0!</v>
      </c>
      <c r="G201" s="127" t="e">
        <f t="shared" si="22"/>
        <v>#DIV/0!</v>
      </c>
      <c r="H201" s="127" t="e">
        <f t="shared" si="23"/>
        <v>#DIV/0!</v>
      </c>
      <c r="I201" s="209" t="e">
        <f t="shared" si="24"/>
        <v>#DIV/0!</v>
      </c>
    </row>
    <row r="202" spans="2:9" ht="13.5">
      <c r="B202" s="127">
        <v>154</v>
      </c>
      <c r="C202" s="127">
        <f t="shared" si="18"/>
        <v>0</v>
      </c>
      <c r="D202" s="207" t="e">
        <f t="shared" si="19"/>
        <v>#DIV/0!</v>
      </c>
      <c r="E202" s="207" t="e">
        <f t="shared" si="20"/>
        <v>#DIV/0!</v>
      </c>
      <c r="F202" s="208" t="e">
        <f t="shared" si="21"/>
        <v>#DIV/0!</v>
      </c>
      <c r="G202" s="127" t="e">
        <f t="shared" si="22"/>
        <v>#DIV/0!</v>
      </c>
      <c r="H202" s="127" t="e">
        <f t="shared" si="23"/>
        <v>#DIV/0!</v>
      </c>
      <c r="I202" s="209" t="e">
        <f t="shared" si="24"/>
        <v>#DIV/0!</v>
      </c>
    </row>
    <row r="203" spans="2:9" ht="13.5">
      <c r="B203" s="127">
        <v>155</v>
      </c>
      <c r="C203" s="127">
        <f t="shared" si="18"/>
        <v>0</v>
      </c>
      <c r="D203" s="207" t="e">
        <f t="shared" si="19"/>
        <v>#DIV/0!</v>
      </c>
      <c r="E203" s="207" t="e">
        <f t="shared" si="20"/>
        <v>#DIV/0!</v>
      </c>
      <c r="F203" s="208" t="e">
        <f t="shared" si="21"/>
        <v>#DIV/0!</v>
      </c>
      <c r="G203" s="127" t="e">
        <f t="shared" si="22"/>
        <v>#DIV/0!</v>
      </c>
      <c r="H203" s="127" t="e">
        <f t="shared" si="23"/>
        <v>#DIV/0!</v>
      </c>
      <c r="I203" s="209" t="e">
        <f t="shared" si="24"/>
        <v>#DIV/0!</v>
      </c>
    </row>
    <row r="204" spans="2:9" ht="13.5">
      <c r="B204" s="127">
        <v>156</v>
      </c>
      <c r="C204" s="127">
        <f t="shared" si="18"/>
        <v>0</v>
      </c>
      <c r="D204" s="207" t="e">
        <f t="shared" si="19"/>
        <v>#DIV/0!</v>
      </c>
      <c r="E204" s="207" t="e">
        <f t="shared" si="20"/>
        <v>#DIV/0!</v>
      </c>
      <c r="F204" s="208" t="e">
        <f t="shared" si="21"/>
        <v>#DIV/0!</v>
      </c>
      <c r="G204" s="127" t="e">
        <f t="shared" si="22"/>
        <v>#DIV/0!</v>
      </c>
      <c r="H204" s="127" t="e">
        <f t="shared" si="23"/>
        <v>#DIV/0!</v>
      </c>
      <c r="I204" s="209" t="e">
        <f t="shared" si="24"/>
        <v>#DIV/0!</v>
      </c>
    </row>
    <row r="205" spans="2:9" ht="13.5">
      <c r="B205" s="127">
        <v>157</v>
      </c>
      <c r="C205" s="127">
        <f t="shared" si="18"/>
        <v>0</v>
      </c>
      <c r="D205" s="207" t="e">
        <f t="shared" si="19"/>
        <v>#DIV/0!</v>
      </c>
      <c r="E205" s="207" t="e">
        <f t="shared" si="20"/>
        <v>#DIV/0!</v>
      </c>
      <c r="F205" s="208" t="e">
        <f t="shared" si="21"/>
        <v>#DIV/0!</v>
      </c>
      <c r="G205" s="127" t="e">
        <f t="shared" si="22"/>
        <v>#DIV/0!</v>
      </c>
      <c r="H205" s="127" t="e">
        <f t="shared" si="23"/>
        <v>#DIV/0!</v>
      </c>
      <c r="I205" s="209" t="e">
        <f t="shared" si="24"/>
        <v>#DIV/0!</v>
      </c>
    </row>
    <row r="206" spans="2:9" ht="13.5">
      <c r="B206" s="127">
        <v>158</v>
      </c>
      <c r="C206" s="127">
        <f t="shared" si="18"/>
        <v>0</v>
      </c>
      <c r="D206" s="207" t="e">
        <f t="shared" si="19"/>
        <v>#DIV/0!</v>
      </c>
      <c r="E206" s="207" t="e">
        <f t="shared" si="20"/>
        <v>#DIV/0!</v>
      </c>
      <c r="F206" s="208" t="e">
        <f t="shared" si="21"/>
        <v>#DIV/0!</v>
      </c>
      <c r="G206" s="127" t="e">
        <f t="shared" si="22"/>
        <v>#DIV/0!</v>
      </c>
      <c r="H206" s="127" t="e">
        <f t="shared" si="23"/>
        <v>#DIV/0!</v>
      </c>
      <c r="I206" s="209" t="e">
        <f t="shared" si="24"/>
        <v>#DIV/0!</v>
      </c>
    </row>
    <row r="207" spans="2:9" ht="13.5">
      <c r="B207" s="127">
        <v>159</v>
      </c>
      <c r="C207" s="127">
        <f t="shared" si="18"/>
        <v>0</v>
      </c>
      <c r="D207" s="207" t="e">
        <f t="shared" si="19"/>
        <v>#DIV/0!</v>
      </c>
      <c r="E207" s="207" t="e">
        <f t="shared" si="20"/>
        <v>#DIV/0!</v>
      </c>
      <c r="F207" s="208" t="e">
        <f t="shared" si="21"/>
        <v>#DIV/0!</v>
      </c>
      <c r="G207" s="127" t="e">
        <f t="shared" si="22"/>
        <v>#DIV/0!</v>
      </c>
      <c r="H207" s="127" t="e">
        <f t="shared" si="23"/>
        <v>#DIV/0!</v>
      </c>
      <c r="I207" s="209" t="e">
        <f t="shared" si="24"/>
        <v>#DIV/0!</v>
      </c>
    </row>
    <row r="208" spans="2:9" ht="13.5">
      <c r="B208" s="127">
        <v>160</v>
      </c>
      <c r="C208" s="127">
        <f t="shared" si="18"/>
        <v>0</v>
      </c>
      <c r="D208" s="207" t="e">
        <f t="shared" si="19"/>
        <v>#DIV/0!</v>
      </c>
      <c r="E208" s="207" t="e">
        <f t="shared" si="20"/>
        <v>#DIV/0!</v>
      </c>
      <c r="F208" s="208" t="e">
        <f t="shared" si="21"/>
        <v>#DIV/0!</v>
      </c>
      <c r="G208" s="127" t="e">
        <f t="shared" si="22"/>
        <v>#DIV/0!</v>
      </c>
      <c r="H208" s="127" t="e">
        <f t="shared" si="23"/>
        <v>#DIV/0!</v>
      </c>
      <c r="I208" s="209" t="e">
        <f t="shared" si="24"/>
        <v>#DIV/0!</v>
      </c>
    </row>
    <row r="209" spans="2:9" ht="13.5">
      <c r="B209" s="127">
        <v>161</v>
      </c>
      <c r="C209" s="127">
        <f t="shared" si="18"/>
        <v>0</v>
      </c>
      <c r="D209" s="207" t="e">
        <f t="shared" si="19"/>
        <v>#DIV/0!</v>
      </c>
      <c r="E209" s="207" t="e">
        <f t="shared" si="20"/>
        <v>#DIV/0!</v>
      </c>
      <c r="F209" s="208" t="e">
        <f t="shared" si="21"/>
        <v>#DIV/0!</v>
      </c>
      <c r="G209" s="127" t="e">
        <f t="shared" si="22"/>
        <v>#DIV/0!</v>
      </c>
      <c r="H209" s="127" t="e">
        <f t="shared" si="23"/>
        <v>#DIV/0!</v>
      </c>
      <c r="I209" s="209" t="e">
        <f t="shared" si="24"/>
        <v>#DIV/0!</v>
      </c>
    </row>
    <row r="210" spans="2:9" ht="13.5">
      <c r="B210" s="127">
        <v>162</v>
      </c>
      <c r="C210" s="127">
        <f t="shared" si="18"/>
        <v>0</v>
      </c>
      <c r="D210" s="207" t="e">
        <f t="shared" si="19"/>
        <v>#DIV/0!</v>
      </c>
      <c r="E210" s="207" t="e">
        <f t="shared" si="20"/>
        <v>#DIV/0!</v>
      </c>
      <c r="F210" s="208" t="e">
        <f t="shared" si="21"/>
        <v>#DIV/0!</v>
      </c>
      <c r="G210" s="127" t="e">
        <f t="shared" si="22"/>
        <v>#DIV/0!</v>
      </c>
      <c r="H210" s="127" t="e">
        <f t="shared" si="23"/>
        <v>#DIV/0!</v>
      </c>
      <c r="I210" s="209" t="e">
        <f t="shared" si="24"/>
        <v>#DIV/0!</v>
      </c>
    </row>
    <row r="211" spans="2:9" ht="13.5">
      <c r="B211" s="127">
        <v>163</v>
      </c>
      <c r="C211" s="127">
        <f t="shared" si="18"/>
        <v>0</v>
      </c>
      <c r="D211" s="207" t="e">
        <f t="shared" si="19"/>
        <v>#DIV/0!</v>
      </c>
      <c r="E211" s="207" t="e">
        <f t="shared" si="20"/>
        <v>#DIV/0!</v>
      </c>
      <c r="F211" s="208" t="e">
        <f t="shared" si="21"/>
        <v>#DIV/0!</v>
      </c>
      <c r="G211" s="127" t="e">
        <f t="shared" si="22"/>
        <v>#DIV/0!</v>
      </c>
      <c r="H211" s="127" t="e">
        <f t="shared" si="23"/>
        <v>#DIV/0!</v>
      </c>
      <c r="I211" s="209" t="e">
        <f t="shared" si="24"/>
        <v>#DIV/0!</v>
      </c>
    </row>
    <row r="212" spans="2:9" ht="13.5">
      <c r="B212" s="127">
        <v>164</v>
      </c>
      <c r="C212" s="127">
        <f t="shared" si="18"/>
        <v>0</v>
      </c>
      <c r="D212" s="207" t="e">
        <f t="shared" si="19"/>
        <v>#DIV/0!</v>
      </c>
      <c r="E212" s="207" t="e">
        <f t="shared" si="20"/>
        <v>#DIV/0!</v>
      </c>
      <c r="F212" s="208" t="e">
        <f t="shared" si="21"/>
        <v>#DIV/0!</v>
      </c>
      <c r="G212" s="127" t="e">
        <f t="shared" si="22"/>
        <v>#DIV/0!</v>
      </c>
      <c r="H212" s="127" t="e">
        <f t="shared" si="23"/>
        <v>#DIV/0!</v>
      </c>
      <c r="I212" s="209" t="e">
        <f t="shared" si="24"/>
        <v>#DIV/0!</v>
      </c>
    </row>
    <row r="213" spans="2:9" ht="13.5">
      <c r="B213" s="127">
        <v>165</v>
      </c>
      <c r="C213" s="127">
        <f t="shared" si="18"/>
        <v>0</v>
      </c>
      <c r="D213" s="207" t="e">
        <f t="shared" si="19"/>
        <v>#DIV/0!</v>
      </c>
      <c r="E213" s="207" t="e">
        <f t="shared" si="20"/>
        <v>#DIV/0!</v>
      </c>
      <c r="F213" s="208" t="e">
        <f t="shared" si="21"/>
        <v>#DIV/0!</v>
      </c>
      <c r="G213" s="127" t="e">
        <f t="shared" si="22"/>
        <v>#DIV/0!</v>
      </c>
      <c r="H213" s="127" t="e">
        <f t="shared" si="23"/>
        <v>#DIV/0!</v>
      </c>
      <c r="I213" s="209" t="e">
        <f t="shared" si="24"/>
        <v>#DIV/0!</v>
      </c>
    </row>
    <row r="214" spans="2:9" ht="13.5">
      <c r="B214" s="127">
        <v>166</v>
      </c>
      <c r="C214" s="127">
        <f t="shared" si="18"/>
        <v>0</v>
      </c>
      <c r="D214" s="207" t="e">
        <f t="shared" si="19"/>
        <v>#DIV/0!</v>
      </c>
      <c r="E214" s="207" t="e">
        <f t="shared" si="20"/>
        <v>#DIV/0!</v>
      </c>
      <c r="F214" s="208" t="e">
        <f t="shared" si="21"/>
        <v>#DIV/0!</v>
      </c>
      <c r="G214" s="127" t="e">
        <f t="shared" si="22"/>
        <v>#DIV/0!</v>
      </c>
      <c r="H214" s="127" t="e">
        <f t="shared" si="23"/>
        <v>#DIV/0!</v>
      </c>
      <c r="I214" s="209" t="e">
        <f t="shared" si="24"/>
        <v>#DIV/0!</v>
      </c>
    </row>
    <row r="215" spans="2:9" ht="13.5">
      <c r="B215" s="127">
        <v>167</v>
      </c>
      <c r="C215" s="127">
        <f t="shared" si="18"/>
        <v>0</v>
      </c>
      <c r="D215" s="207" t="e">
        <f t="shared" si="19"/>
        <v>#DIV/0!</v>
      </c>
      <c r="E215" s="207" t="e">
        <f t="shared" si="20"/>
        <v>#DIV/0!</v>
      </c>
      <c r="F215" s="208" t="e">
        <f t="shared" si="21"/>
        <v>#DIV/0!</v>
      </c>
      <c r="G215" s="127" t="e">
        <f t="shared" si="22"/>
        <v>#DIV/0!</v>
      </c>
      <c r="H215" s="127" t="e">
        <f t="shared" si="23"/>
        <v>#DIV/0!</v>
      </c>
      <c r="I215" s="209" t="e">
        <f t="shared" si="24"/>
        <v>#DIV/0!</v>
      </c>
    </row>
    <row r="216" spans="2:9" ht="13.5">
      <c r="B216" s="127">
        <v>168</v>
      </c>
      <c r="C216" s="127">
        <f t="shared" si="18"/>
        <v>0</v>
      </c>
      <c r="D216" s="207" t="e">
        <f t="shared" si="19"/>
        <v>#DIV/0!</v>
      </c>
      <c r="E216" s="207" t="e">
        <f t="shared" si="20"/>
        <v>#DIV/0!</v>
      </c>
      <c r="F216" s="208" t="e">
        <f t="shared" si="21"/>
        <v>#DIV/0!</v>
      </c>
      <c r="G216" s="127" t="e">
        <f t="shared" si="22"/>
        <v>#DIV/0!</v>
      </c>
      <c r="H216" s="127" t="e">
        <f t="shared" si="23"/>
        <v>#DIV/0!</v>
      </c>
      <c r="I216" s="209" t="e">
        <f t="shared" si="24"/>
        <v>#DIV/0!</v>
      </c>
    </row>
    <row r="217" spans="2:9" ht="13.5">
      <c r="B217" s="127">
        <v>169</v>
      </c>
      <c r="C217" s="127">
        <f t="shared" si="18"/>
        <v>0</v>
      </c>
      <c r="D217" s="207" t="e">
        <f t="shared" si="19"/>
        <v>#DIV/0!</v>
      </c>
      <c r="E217" s="207" t="e">
        <f t="shared" si="20"/>
        <v>#DIV/0!</v>
      </c>
      <c r="F217" s="208" t="e">
        <f t="shared" si="21"/>
        <v>#DIV/0!</v>
      </c>
      <c r="G217" s="127" t="e">
        <f t="shared" si="22"/>
        <v>#DIV/0!</v>
      </c>
      <c r="H217" s="127" t="e">
        <f t="shared" si="23"/>
        <v>#DIV/0!</v>
      </c>
      <c r="I217" s="209" t="e">
        <f t="shared" si="24"/>
        <v>#DIV/0!</v>
      </c>
    </row>
    <row r="218" spans="2:9" ht="13.5">
      <c r="B218" s="127">
        <v>170</v>
      </c>
      <c r="C218" s="127">
        <f t="shared" si="18"/>
        <v>0</v>
      </c>
      <c r="D218" s="207" t="e">
        <f t="shared" si="19"/>
        <v>#DIV/0!</v>
      </c>
      <c r="E218" s="207" t="e">
        <f t="shared" si="20"/>
        <v>#DIV/0!</v>
      </c>
      <c r="F218" s="208" t="e">
        <f t="shared" si="21"/>
        <v>#DIV/0!</v>
      </c>
      <c r="G218" s="127" t="e">
        <f t="shared" si="22"/>
        <v>#DIV/0!</v>
      </c>
      <c r="H218" s="127" t="e">
        <f t="shared" si="23"/>
        <v>#DIV/0!</v>
      </c>
      <c r="I218" s="209" t="e">
        <f t="shared" si="24"/>
        <v>#DIV/0!</v>
      </c>
    </row>
    <row r="219" spans="2:9" ht="13.5">
      <c r="B219" s="127">
        <v>171</v>
      </c>
      <c r="C219" s="127">
        <f t="shared" si="18"/>
        <v>0</v>
      </c>
      <c r="D219" s="207" t="e">
        <f t="shared" si="19"/>
        <v>#DIV/0!</v>
      </c>
      <c r="E219" s="207" t="e">
        <f t="shared" si="20"/>
        <v>#DIV/0!</v>
      </c>
      <c r="F219" s="208" t="e">
        <f t="shared" si="21"/>
        <v>#DIV/0!</v>
      </c>
      <c r="G219" s="127" t="e">
        <f t="shared" si="22"/>
        <v>#DIV/0!</v>
      </c>
      <c r="H219" s="127" t="e">
        <f t="shared" si="23"/>
        <v>#DIV/0!</v>
      </c>
      <c r="I219" s="209" t="e">
        <f t="shared" si="24"/>
        <v>#DIV/0!</v>
      </c>
    </row>
    <row r="220" spans="2:9" ht="13.5">
      <c r="B220" s="127">
        <v>172</v>
      </c>
      <c r="C220" s="127">
        <f t="shared" si="18"/>
        <v>0</v>
      </c>
      <c r="D220" s="207" t="e">
        <f t="shared" si="19"/>
        <v>#DIV/0!</v>
      </c>
      <c r="E220" s="207" t="e">
        <f t="shared" si="20"/>
        <v>#DIV/0!</v>
      </c>
      <c r="F220" s="208" t="e">
        <f t="shared" si="21"/>
        <v>#DIV/0!</v>
      </c>
      <c r="G220" s="127" t="e">
        <f t="shared" si="22"/>
        <v>#DIV/0!</v>
      </c>
      <c r="H220" s="127" t="e">
        <f t="shared" si="23"/>
        <v>#DIV/0!</v>
      </c>
      <c r="I220" s="209" t="e">
        <f t="shared" si="24"/>
        <v>#DIV/0!</v>
      </c>
    </row>
    <row r="221" spans="2:9" ht="13.5">
      <c r="B221" s="127">
        <v>173</v>
      </c>
      <c r="C221" s="127">
        <f t="shared" si="18"/>
        <v>0</v>
      </c>
      <c r="D221" s="207" t="e">
        <f t="shared" si="19"/>
        <v>#DIV/0!</v>
      </c>
      <c r="E221" s="207" t="e">
        <f t="shared" si="20"/>
        <v>#DIV/0!</v>
      </c>
      <c r="F221" s="208" t="e">
        <f t="shared" si="21"/>
        <v>#DIV/0!</v>
      </c>
      <c r="G221" s="127" t="e">
        <f t="shared" si="22"/>
        <v>#DIV/0!</v>
      </c>
      <c r="H221" s="127" t="e">
        <f t="shared" si="23"/>
        <v>#DIV/0!</v>
      </c>
      <c r="I221" s="209" t="e">
        <f t="shared" si="24"/>
        <v>#DIV/0!</v>
      </c>
    </row>
    <row r="222" spans="2:9" ht="13.5">
      <c r="B222" s="127">
        <v>174</v>
      </c>
      <c r="C222" s="127">
        <f t="shared" si="18"/>
        <v>0</v>
      </c>
      <c r="D222" s="207" t="e">
        <f t="shared" si="19"/>
        <v>#DIV/0!</v>
      </c>
      <c r="E222" s="207" t="e">
        <f t="shared" si="20"/>
        <v>#DIV/0!</v>
      </c>
      <c r="F222" s="208" t="e">
        <f t="shared" si="21"/>
        <v>#DIV/0!</v>
      </c>
      <c r="G222" s="127" t="e">
        <f t="shared" si="22"/>
        <v>#DIV/0!</v>
      </c>
      <c r="H222" s="127" t="e">
        <f t="shared" si="23"/>
        <v>#DIV/0!</v>
      </c>
      <c r="I222" s="209" t="e">
        <f t="shared" si="24"/>
        <v>#DIV/0!</v>
      </c>
    </row>
    <row r="223" spans="2:9" ht="13.5">
      <c r="B223" s="127">
        <v>175</v>
      </c>
      <c r="C223" s="127">
        <f t="shared" si="18"/>
        <v>0</v>
      </c>
      <c r="D223" s="207" t="e">
        <f t="shared" si="19"/>
        <v>#DIV/0!</v>
      </c>
      <c r="E223" s="207" t="e">
        <f t="shared" si="20"/>
        <v>#DIV/0!</v>
      </c>
      <c r="F223" s="208" t="e">
        <f t="shared" si="21"/>
        <v>#DIV/0!</v>
      </c>
      <c r="G223" s="127" t="e">
        <f t="shared" si="22"/>
        <v>#DIV/0!</v>
      </c>
      <c r="H223" s="127" t="e">
        <f t="shared" si="23"/>
        <v>#DIV/0!</v>
      </c>
      <c r="I223" s="209" t="e">
        <f t="shared" si="24"/>
        <v>#DIV/0!</v>
      </c>
    </row>
    <row r="224" spans="2:9" ht="13.5">
      <c r="B224" s="127">
        <v>176</v>
      </c>
      <c r="C224" s="127">
        <f t="shared" si="18"/>
        <v>0</v>
      </c>
      <c r="D224" s="207" t="e">
        <f t="shared" si="19"/>
        <v>#DIV/0!</v>
      </c>
      <c r="E224" s="207" t="e">
        <f t="shared" si="20"/>
        <v>#DIV/0!</v>
      </c>
      <c r="F224" s="208" t="e">
        <f t="shared" si="21"/>
        <v>#DIV/0!</v>
      </c>
      <c r="G224" s="127" t="e">
        <f t="shared" si="22"/>
        <v>#DIV/0!</v>
      </c>
      <c r="H224" s="127" t="e">
        <f t="shared" si="23"/>
        <v>#DIV/0!</v>
      </c>
      <c r="I224" s="209" t="e">
        <f t="shared" si="24"/>
        <v>#DIV/0!</v>
      </c>
    </row>
    <row r="225" spans="2:9" ht="13.5">
      <c r="B225" s="127">
        <v>177</v>
      </c>
      <c r="C225" s="127">
        <f t="shared" si="18"/>
        <v>0</v>
      </c>
      <c r="D225" s="207" t="e">
        <f t="shared" si="19"/>
        <v>#DIV/0!</v>
      </c>
      <c r="E225" s="207" t="e">
        <f t="shared" si="20"/>
        <v>#DIV/0!</v>
      </c>
      <c r="F225" s="208" t="e">
        <f t="shared" si="21"/>
        <v>#DIV/0!</v>
      </c>
      <c r="G225" s="127" t="e">
        <f t="shared" si="22"/>
        <v>#DIV/0!</v>
      </c>
      <c r="H225" s="127" t="e">
        <f t="shared" si="23"/>
        <v>#DIV/0!</v>
      </c>
      <c r="I225" s="209" t="e">
        <f t="shared" si="24"/>
        <v>#DIV/0!</v>
      </c>
    </row>
    <row r="226" spans="2:9" ht="13.5">
      <c r="B226" s="127">
        <v>178</v>
      </c>
      <c r="C226" s="127">
        <f t="shared" si="18"/>
        <v>0</v>
      </c>
      <c r="D226" s="207" t="e">
        <f t="shared" si="19"/>
        <v>#DIV/0!</v>
      </c>
      <c r="E226" s="207" t="e">
        <f t="shared" si="20"/>
        <v>#DIV/0!</v>
      </c>
      <c r="F226" s="208" t="e">
        <f t="shared" si="21"/>
        <v>#DIV/0!</v>
      </c>
      <c r="G226" s="127" t="e">
        <f t="shared" si="22"/>
        <v>#DIV/0!</v>
      </c>
      <c r="H226" s="127" t="e">
        <f t="shared" si="23"/>
        <v>#DIV/0!</v>
      </c>
      <c r="I226" s="209" t="e">
        <f t="shared" si="24"/>
        <v>#DIV/0!</v>
      </c>
    </row>
    <row r="227" spans="2:9" ht="13.5">
      <c r="B227" s="127">
        <v>179</v>
      </c>
      <c r="C227" s="127">
        <f t="shared" si="18"/>
        <v>0</v>
      </c>
      <c r="D227" s="207" t="e">
        <f t="shared" si="19"/>
        <v>#DIV/0!</v>
      </c>
      <c r="E227" s="207" t="e">
        <f t="shared" si="20"/>
        <v>#DIV/0!</v>
      </c>
      <c r="F227" s="208" t="e">
        <f t="shared" si="21"/>
        <v>#DIV/0!</v>
      </c>
      <c r="G227" s="127" t="e">
        <f t="shared" si="22"/>
        <v>#DIV/0!</v>
      </c>
      <c r="H227" s="127" t="e">
        <f t="shared" si="23"/>
        <v>#DIV/0!</v>
      </c>
      <c r="I227" s="209" t="e">
        <f t="shared" si="24"/>
        <v>#DIV/0!</v>
      </c>
    </row>
    <row r="228" spans="2:9" ht="13.5">
      <c r="B228" s="127">
        <v>180</v>
      </c>
      <c r="C228" s="127">
        <f t="shared" si="18"/>
        <v>0</v>
      </c>
      <c r="D228" s="207" t="e">
        <f t="shared" si="19"/>
        <v>#DIV/0!</v>
      </c>
      <c r="E228" s="207" t="e">
        <f t="shared" si="20"/>
        <v>#DIV/0!</v>
      </c>
      <c r="F228" s="208" t="e">
        <f t="shared" si="21"/>
        <v>#DIV/0!</v>
      </c>
      <c r="G228" s="127" t="e">
        <f t="shared" si="22"/>
        <v>#DIV/0!</v>
      </c>
      <c r="H228" s="127" t="e">
        <f t="shared" si="23"/>
        <v>#DIV/0!</v>
      </c>
      <c r="I228" s="209" t="e">
        <f t="shared" si="24"/>
        <v>#DIV/0!</v>
      </c>
    </row>
    <row r="229" spans="2:9" ht="13.5">
      <c r="B229" s="127">
        <v>181</v>
      </c>
      <c r="C229" s="127">
        <f t="shared" si="18"/>
        <v>0</v>
      </c>
      <c r="D229" s="207" t="e">
        <f t="shared" si="19"/>
        <v>#DIV/0!</v>
      </c>
      <c r="E229" s="207" t="e">
        <f t="shared" si="20"/>
        <v>#DIV/0!</v>
      </c>
      <c r="F229" s="208" t="e">
        <f t="shared" si="21"/>
        <v>#DIV/0!</v>
      </c>
      <c r="G229" s="127" t="e">
        <f t="shared" si="22"/>
        <v>#DIV/0!</v>
      </c>
      <c r="H229" s="127" t="e">
        <f t="shared" si="23"/>
        <v>#DIV/0!</v>
      </c>
      <c r="I229" s="209" t="e">
        <f t="shared" si="24"/>
        <v>#DIV/0!</v>
      </c>
    </row>
    <row r="230" spans="2:9" ht="13.5">
      <c r="B230" s="127">
        <v>182</v>
      </c>
      <c r="C230" s="127">
        <f t="shared" si="18"/>
        <v>0</v>
      </c>
      <c r="D230" s="207" t="e">
        <f t="shared" si="19"/>
        <v>#DIV/0!</v>
      </c>
      <c r="E230" s="207" t="e">
        <f t="shared" si="20"/>
        <v>#DIV/0!</v>
      </c>
      <c r="F230" s="208" t="e">
        <f t="shared" si="21"/>
        <v>#DIV/0!</v>
      </c>
      <c r="G230" s="127" t="e">
        <f t="shared" si="22"/>
        <v>#DIV/0!</v>
      </c>
      <c r="H230" s="127" t="e">
        <f t="shared" si="23"/>
        <v>#DIV/0!</v>
      </c>
      <c r="I230" s="209" t="e">
        <f t="shared" si="24"/>
        <v>#DIV/0!</v>
      </c>
    </row>
    <row r="231" spans="2:9" ht="13.5">
      <c r="B231" s="127">
        <v>183</v>
      </c>
      <c r="C231" s="127">
        <f t="shared" si="18"/>
        <v>0</v>
      </c>
      <c r="D231" s="207" t="e">
        <f t="shared" si="19"/>
        <v>#DIV/0!</v>
      </c>
      <c r="E231" s="207" t="e">
        <f t="shared" si="20"/>
        <v>#DIV/0!</v>
      </c>
      <c r="F231" s="208" t="e">
        <f t="shared" si="21"/>
        <v>#DIV/0!</v>
      </c>
      <c r="G231" s="127" t="e">
        <f t="shared" si="22"/>
        <v>#DIV/0!</v>
      </c>
      <c r="H231" s="127" t="e">
        <f t="shared" si="23"/>
        <v>#DIV/0!</v>
      </c>
      <c r="I231" s="209" t="e">
        <f t="shared" si="24"/>
        <v>#DIV/0!</v>
      </c>
    </row>
    <row r="232" spans="2:9" ht="13.5">
      <c r="B232" s="127">
        <v>184</v>
      </c>
      <c r="C232" s="127">
        <f t="shared" si="18"/>
        <v>0</v>
      </c>
      <c r="D232" s="207" t="e">
        <f t="shared" si="19"/>
        <v>#DIV/0!</v>
      </c>
      <c r="E232" s="207" t="e">
        <f t="shared" si="20"/>
        <v>#DIV/0!</v>
      </c>
      <c r="F232" s="208" t="e">
        <f t="shared" si="21"/>
        <v>#DIV/0!</v>
      </c>
      <c r="G232" s="127" t="e">
        <f t="shared" si="22"/>
        <v>#DIV/0!</v>
      </c>
      <c r="H232" s="127" t="e">
        <f t="shared" si="23"/>
        <v>#DIV/0!</v>
      </c>
      <c r="I232" s="209" t="e">
        <f t="shared" si="24"/>
        <v>#DIV/0!</v>
      </c>
    </row>
    <row r="233" spans="2:9" ht="13.5">
      <c r="B233" s="127">
        <v>185</v>
      </c>
      <c r="C233" s="127">
        <f t="shared" si="18"/>
        <v>0</v>
      </c>
      <c r="D233" s="207" t="e">
        <f t="shared" si="19"/>
        <v>#DIV/0!</v>
      </c>
      <c r="E233" s="207" t="e">
        <f t="shared" si="20"/>
        <v>#DIV/0!</v>
      </c>
      <c r="F233" s="208" t="e">
        <f t="shared" si="21"/>
        <v>#DIV/0!</v>
      </c>
      <c r="G233" s="127" t="e">
        <f t="shared" si="22"/>
        <v>#DIV/0!</v>
      </c>
      <c r="H233" s="127" t="e">
        <f t="shared" si="23"/>
        <v>#DIV/0!</v>
      </c>
      <c r="I233" s="209" t="e">
        <f t="shared" si="24"/>
        <v>#DIV/0!</v>
      </c>
    </row>
    <row r="234" spans="2:9" ht="13.5">
      <c r="B234" s="127">
        <v>186</v>
      </c>
      <c r="C234" s="127">
        <f t="shared" si="18"/>
        <v>0</v>
      </c>
      <c r="D234" s="207" t="e">
        <f t="shared" si="19"/>
        <v>#DIV/0!</v>
      </c>
      <c r="E234" s="207" t="e">
        <f t="shared" si="20"/>
        <v>#DIV/0!</v>
      </c>
      <c r="F234" s="208" t="e">
        <f t="shared" si="21"/>
        <v>#DIV/0!</v>
      </c>
      <c r="G234" s="127" t="e">
        <f t="shared" si="22"/>
        <v>#DIV/0!</v>
      </c>
      <c r="H234" s="127" t="e">
        <f t="shared" si="23"/>
        <v>#DIV/0!</v>
      </c>
      <c r="I234" s="209" t="e">
        <f t="shared" si="24"/>
        <v>#DIV/0!</v>
      </c>
    </row>
    <row r="235" spans="2:9" ht="13.5">
      <c r="B235" s="127">
        <v>187</v>
      </c>
      <c r="C235" s="127">
        <f t="shared" si="18"/>
        <v>0</v>
      </c>
      <c r="D235" s="207" t="e">
        <f t="shared" si="19"/>
        <v>#DIV/0!</v>
      </c>
      <c r="E235" s="207" t="e">
        <f t="shared" si="20"/>
        <v>#DIV/0!</v>
      </c>
      <c r="F235" s="208" t="e">
        <f t="shared" si="21"/>
        <v>#DIV/0!</v>
      </c>
      <c r="G235" s="127" t="e">
        <f t="shared" si="22"/>
        <v>#DIV/0!</v>
      </c>
      <c r="H235" s="127" t="e">
        <f t="shared" si="23"/>
        <v>#DIV/0!</v>
      </c>
      <c r="I235" s="209" t="e">
        <f t="shared" si="24"/>
        <v>#DIV/0!</v>
      </c>
    </row>
    <row r="236" spans="2:9" ht="13.5">
      <c r="B236" s="127">
        <v>188</v>
      </c>
      <c r="C236" s="127">
        <f t="shared" si="18"/>
        <v>0</v>
      </c>
      <c r="D236" s="207" t="e">
        <f t="shared" si="19"/>
        <v>#DIV/0!</v>
      </c>
      <c r="E236" s="207" t="e">
        <f t="shared" si="20"/>
        <v>#DIV/0!</v>
      </c>
      <c r="F236" s="208" t="e">
        <f t="shared" si="21"/>
        <v>#DIV/0!</v>
      </c>
      <c r="G236" s="127" t="e">
        <f t="shared" si="22"/>
        <v>#DIV/0!</v>
      </c>
      <c r="H236" s="127" t="e">
        <f t="shared" si="23"/>
        <v>#DIV/0!</v>
      </c>
      <c r="I236" s="209" t="e">
        <f t="shared" si="24"/>
        <v>#DIV/0!</v>
      </c>
    </row>
    <row r="237" spans="2:9" ht="13.5">
      <c r="B237" s="127">
        <v>189</v>
      </c>
      <c r="C237" s="127">
        <f t="shared" si="18"/>
        <v>0</v>
      </c>
      <c r="D237" s="207" t="e">
        <f t="shared" si="19"/>
        <v>#DIV/0!</v>
      </c>
      <c r="E237" s="207" t="e">
        <f t="shared" si="20"/>
        <v>#DIV/0!</v>
      </c>
      <c r="F237" s="208" t="e">
        <f t="shared" si="21"/>
        <v>#DIV/0!</v>
      </c>
      <c r="G237" s="127" t="e">
        <f t="shared" si="22"/>
        <v>#DIV/0!</v>
      </c>
      <c r="H237" s="127" t="e">
        <f t="shared" si="23"/>
        <v>#DIV/0!</v>
      </c>
      <c r="I237" s="209" t="e">
        <f t="shared" si="24"/>
        <v>#DIV/0!</v>
      </c>
    </row>
    <row r="238" spans="2:9" ht="13.5">
      <c r="B238" s="127">
        <v>190</v>
      </c>
      <c r="C238" s="127">
        <f t="shared" si="18"/>
        <v>0</v>
      </c>
      <c r="D238" s="207" t="e">
        <f t="shared" si="19"/>
        <v>#DIV/0!</v>
      </c>
      <c r="E238" s="207" t="e">
        <f t="shared" si="20"/>
        <v>#DIV/0!</v>
      </c>
      <c r="F238" s="208" t="e">
        <f t="shared" si="21"/>
        <v>#DIV/0!</v>
      </c>
      <c r="G238" s="127" t="e">
        <f t="shared" si="22"/>
        <v>#DIV/0!</v>
      </c>
      <c r="H238" s="127" t="e">
        <f t="shared" si="23"/>
        <v>#DIV/0!</v>
      </c>
      <c r="I238" s="209" t="e">
        <f t="shared" si="24"/>
        <v>#DIV/0!</v>
      </c>
    </row>
    <row r="239" spans="2:9" ht="13.5">
      <c r="B239" s="127">
        <v>191</v>
      </c>
      <c r="C239" s="127">
        <f t="shared" si="18"/>
        <v>0</v>
      </c>
      <c r="D239" s="207" t="e">
        <f t="shared" si="19"/>
        <v>#DIV/0!</v>
      </c>
      <c r="E239" s="207" t="e">
        <f t="shared" si="20"/>
        <v>#DIV/0!</v>
      </c>
      <c r="F239" s="208" t="e">
        <f t="shared" si="21"/>
        <v>#DIV/0!</v>
      </c>
      <c r="G239" s="127" t="e">
        <f t="shared" si="22"/>
        <v>#DIV/0!</v>
      </c>
      <c r="H239" s="127" t="e">
        <f t="shared" si="23"/>
        <v>#DIV/0!</v>
      </c>
      <c r="I239" s="209" t="e">
        <f t="shared" si="24"/>
        <v>#DIV/0!</v>
      </c>
    </row>
    <row r="240" spans="2:9" ht="13.5">
      <c r="B240" s="127">
        <v>192</v>
      </c>
      <c r="C240" s="127">
        <f aca="true" t="shared" si="25" ref="C240:C303">MIN(D$30*B240^2,D$31)</f>
        <v>0</v>
      </c>
      <c r="D240" s="207" t="e">
        <f aca="true" t="shared" si="26" ref="D240:D303">IF(D$29/D$28&lt;=0.18,16.9*C240^(2/3)/D$28^(5/3),5.38*(C240/D$29)^(2/3)/D$28)</f>
        <v>#DIV/0!</v>
      </c>
      <c r="E240" s="207" t="e">
        <f aca="true" t="shared" si="27" ref="E240:E303">D$27+D240</f>
        <v>#DIV/0!</v>
      </c>
      <c r="F240" s="208" t="e">
        <f aca="true" t="shared" si="28" ref="F240:F303">IF(D$29/D$28&lt;=0.15,0.96*(C240/D$28)^(1/3),0.195*C240^(1/3)*D$28^0.5/D$29^(5/6))</f>
        <v>#DIV/0!</v>
      </c>
      <c r="G240" s="127" t="e">
        <f aca="true" t="shared" si="29" ref="G240:G303">D$35*D240</f>
        <v>#DIV/0!</v>
      </c>
      <c r="H240" s="127" t="e">
        <f aca="true" t="shared" si="30" ref="H240:H303">IF(AND(G240&gt;=D$39,F240&gt;=D$40),B240,"-")</f>
        <v>#DIV/0!</v>
      </c>
      <c r="I240" s="209" t="e">
        <f aca="true" t="shared" si="31" ref="I240:I303">IF(AND(G240&gt;=D$39,F240&gt;=D$40),C240,"-")</f>
        <v>#DIV/0!</v>
      </c>
    </row>
    <row r="241" spans="2:9" ht="13.5">
      <c r="B241" s="127">
        <v>193</v>
      </c>
      <c r="C241" s="127">
        <f t="shared" si="25"/>
        <v>0</v>
      </c>
      <c r="D241" s="207" t="e">
        <f t="shared" si="26"/>
        <v>#DIV/0!</v>
      </c>
      <c r="E241" s="207" t="e">
        <f t="shared" si="27"/>
        <v>#DIV/0!</v>
      </c>
      <c r="F241" s="208" t="e">
        <f t="shared" si="28"/>
        <v>#DIV/0!</v>
      </c>
      <c r="G241" s="127" t="e">
        <f t="shared" si="29"/>
        <v>#DIV/0!</v>
      </c>
      <c r="H241" s="127" t="e">
        <f t="shared" si="30"/>
        <v>#DIV/0!</v>
      </c>
      <c r="I241" s="209" t="e">
        <f t="shared" si="31"/>
        <v>#DIV/0!</v>
      </c>
    </row>
    <row r="242" spans="2:9" ht="13.5">
      <c r="B242" s="127">
        <v>194</v>
      </c>
      <c r="C242" s="127">
        <f t="shared" si="25"/>
        <v>0</v>
      </c>
      <c r="D242" s="207" t="e">
        <f t="shared" si="26"/>
        <v>#DIV/0!</v>
      </c>
      <c r="E242" s="207" t="e">
        <f t="shared" si="27"/>
        <v>#DIV/0!</v>
      </c>
      <c r="F242" s="208" t="e">
        <f t="shared" si="28"/>
        <v>#DIV/0!</v>
      </c>
      <c r="G242" s="127" t="e">
        <f t="shared" si="29"/>
        <v>#DIV/0!</v>
      </c>
      <c r="H242" s="127" t="e">
        <f t="shared" si="30"/>
        <v>#DIV/0!</v>
      </c>
      <c r="I242" s="209" t="e">
        <f t="shared" si="31"/>
        <v>#DIV/0!</v>
      </c>
    </row>
    <row r="243" spans="2:9" ht="13.5">
      <c r="B243" s="127">
        <v>195</v>
      </c>
      <c r="C243" s="127">
        <f t="shared" si="25"/>
        <v>0</v>
      </c>
      <c r="D243" s="207" t="e">
        <f t="shared" si="26"/>
        <v>#DIV/0!</v>
      </c>
      <c r="E243" s="207" t="e">
        <f t="shared" si="27"/>
        <v>#DIV/0!</v>
      </c>
      <c r="F243" s="208" t="e">
        <f t="shared" si="28"/>
        <v>#DIV/0!</v>
      </c>
      <c r="G243" s="127" t="e">
        <f t="shared" si="29"/>
        <v>#DIV/0!</v>
      </c>
      <c r="H243" s="127" t="e">
        <f t="shared" si="30"/>
        <v>#DIV/0!</v>
      </c>
      <c r="I243" s="209" t="e">
        <f t="shared" si="31"/>
        <v>#DIV/0!</v>
      </c>
    </row>
    <row r="244" spans="2:9" ht="13.5">
      <c r="B244" s="127">
        <v>196</v>
      </c>
      <c r="C244" s="127">
        <f t="shared" si="25"/>
        <v>0</v>
      </c>
      <c r="D244" s="207" t="e">
        <f t="shared" si="26"/>
        <v>#DIV/0!</v>
      </c>
      <c r="E244" s="207" t="e">
        <f t="shared" si="27"/>
        <v>#DIV/0!</v>
      </c>
      <c r="F244" s="208" t="e">
        <f t="shared" si="28"/>
        <v>#DIV/0!</v>
      </c>
      <c r="G244" s="127" t="e">
        <f t="shared" si="29"/>
        <v>#DIV/0!</v>
      </c>
      <c r="H244" s="127" t="e">
        <f t="shared" si="30"/>
        <v>#DIV/0!</v>
      </c>
      <c r="I244" s="209" t="e">
        <f t="shared" si="31"/>
        <v>#DIV/0!</v>
      </c>
    </row>
    <row r="245" spans="2:9" ht="13.5">
      <c r="B245" s="127">
        <v>197</v>
      </c>
      <c r="C245" s="127">
        <f t="shared" si="25"/>
        <v>0</v>
      </c>
      <c r="D245" s="207" t="e">
        <f t="shared" si="26"/>
        <v>#DIV/0!</v>
      </c>
      <c r="E245" s="207" t="e">
        <f t="shared" si="27"/>
        <v>#DIV/0!</v>
      </c>
      <c r="F245" s="208" t="e">
        <f t="shared" si="28"/>
        <v>#DIV/0!</v>
      </c>
      <c r="G245" s="127" t="e">
        <f t="shared" si="29"/>
        <v>#DIV/0!</v>
      </c>
      <c r="H245" s="127" t="e">
        <f t="shared" si="30"/>
        <v>#DIV/0!</v>
      </c>
      <c r="I245" s="209" t="e">
        <f t="shared" si="31"/>
        <v>#DIV/0!</v>
      </c>
    </row>
    <row r="246" spans="2:9" ht="13.5">
      <c r="B246" s="127">
        <v>198</v>
      </c>
      <c r="C246" s="127">
        <f t="shared" si="25"/>
        <v>0</v>
      </c>
      <c r="D246" s="207" t="e">
        <f t="shared" si="26"/>
        <v>#DIV/0!</v>
      </c>
      <c r="E246" s="207" t="e">
        <f t="shared" si="27"/>
        <v>#DIV/0!</v>
      </c>
      <c r="F246" s="208" t="e">
        <f t="shared" si="28"/>
        <v>#DIV/0!</v>
      </c>
      <c r="G246" s="127" t="e">
        <f t="shared" si="29"/>
        <v>#DIV/0!</v>
      </c>
      <c r="H246" s="127" t="e">
        <f t="shared" si="30"/>
        <v>#DIV/0!</v>
      </c>
      <c r="I246" s="209" t="e">
        <f t="shared" si="31"/>
        <v>#DIV/0!</v>
      </c>
    </row>
    <row r="247" spans="2:9" ht="13.5">
      <c r="B247" s="127">
        <v>199</v>
      </c>
      <c r="C247" s="127">
        <f t="shared" si="25"/>
        <v>0</v>
      </c>
      <c r="D247" s="207" t="e">
        <f t="shared" si="26"/>
        <v>#DIV/0!</v>
      </c>
      <c r="E247" s="207" t="e">
        <f t="shared" si="27"/>
        <v>#DIV/0!</v>
      </c>
      <c r="F247" s="208" t="e">
        <f t="shared" si="28"/>
        <v>#DIV/0!</v>
      </c>
      <c r="G247" s="127" t="e">
        <f t="shared" si="29"/>
        <v>#DIV/0!</v>
      </c>
      <c r="H247" s="127" t="e">
        <f t="shared" si="30"/>
        <v>#DIV/0!</v>
      </c>
      <c r="I247" s="209" t="e">
        <f t="shared" si="31"/>
        <v>#DIV/0!</v>
      </c>
    </row>
    <row r="248" spans="2:9" ht="13.5">
      <c r="B248" s="127">
        <v>200</v>
      </c>
      <c r="C248" s="127">
        <f t="shared" si="25"/>
        <v>0</v>
      </c>
      <c r="D248" s="207" t="e">
        <f t="shared" si="26"/>
        <v>#DIV/0!</v>
      </c>
      <c r="E248" s="207" t="e">
        <f t="shared" si="27"/>
        <v>#DIV/0!</v>
      </c>
      <c r="F248" s="208" t="e">
        <f t="shared" si="28"/>
        <v>#DIV/0!</v>
      </c>
      <c r="G248" s="127" t="e">
        <f t="shared" si="29"/>
        <v>#DIV/0!</v>
      </c>
      <c r="H248" s="127" t="e">
        <f t="shared" si="30"/>
        <v>#DIV/0!</v>
      </c>
      <c r="I248" s="209" t="e">
        <f t="shared" si="31"/>
        <v>#DIV/0!</v>
      </c>
    </row>
    <row r="249" spans="2:9" ht="13.5">
      <c r="B249" s="127">
        <v>201</v>
      </c>
      <c r="C249" s="127">
        <f t="shared" si="25"/>
        <v>0</v>
      </c>
      <c r="D249" s="207" t="e">
        <f t="shared" si="26"/>
        <v>#DIV/0!</v>
      </c>
      <c r="E249" s="207" t="e">
        <f t="shared" si="27"/>
        <v>#DIV/0!</v>
      </c>
      <c r="F249" s="208" t="e">
        <f t="shared" si="28"/>
        <v>#DIV/0!</v>
      </c>
      <c r="G249" s="127" t="e">
        <f t="shared" si="29"/>
        <v>#DIV/0!</v>
      </c>
      <c r="H249" s="127" t="e">
        <f t="shared" si="30"/>
        <v>#DIV/0!</v>
      </c>
      <c r="I249" s="209" t="e">
        <f t="shared" si="31"/>
        <v>#DIV/0!</v>
      </c>
    </row>
    <row r="250" spans="2:9" ht="13.5">
      <c r="B250" s="127">
        <v>202</v>
      </c>
      <c r="C250" s="127">
        <f t="shared" si="25"/>
        <v>0</v>
      </c>
      <c r="D250" s="207" t="e">
        <f t="shared" si="26"/>
        <v>#DIV/0!</v>
      </c>
      <c r="E250" s="207" t="e">
        <f t="shared" si="27"/>
        <v>#DIV/0!</v>
      </c>
      <c r="F250" s="208" t="e">
        <f t="shared" si="28"/>
        <v>#DIV/0!</v>
      </c>
      <c r="G250" s="127" t="e">
        <f t="shared" si="29"/>
        <v>#DIV/0!</v>
      </c>
      <c r="H250" s="127" t="e">
        <f t="shared" si="30"/>
        <v>#DIV/0!</v>
      </c>
      <c r="I250" s="209" t="e">
        <f t="shared" si="31"/>
        <v>#DIV/0!</v>
      </c>
    </row>
    <row r="251" spans="2:9" ht="13.5">
      <c r="B251" s="127">
        <v>203</v>
      </c>
      <c r="C251" s="127">
        <f t="shared" si="25"/>
        <v>0</v>
      </c>
      <c r="D251" s="207" t="e">
        <f t="shared" si="26"/>
        <v>#DIV/0!</v>
      </c>
      <c r="E251" s="207" t="e">
        <f t="shared" si="27"/>
        <v>#DIV/0!</v>
      </c>
      <c r="F251" s="208" t="e">
        <f t="shared" si="28"/>
        <v>#DIV/0!</v>
      </c>
      <c r="G251" s="127" t="e">
        <f t="shared" si="29"/>
        <v>#DIV/0!</v>
      </c>
      <c r="H251" s="127" t="e">
        <f t="shared" si="30"/>
        <v>#DIV/0!</v>
      </c>
      <c r="I251" s="209" t="e">
        <f t="shared" si="31"/>
        <v>#DIV/0!</v>
      </c>
    </row>
    <row r="252" spans="2:9" ht="13.5">
      <c r="B252" s="127">
        <v>204</v>
      </c>
      <c r="C252" s="127">
        <f t="shared" si="25"/>
        <v>0</v>
      </c>
      <c r="D252" s="207" t="e">
        <f t="shared" si="26"/>
        <v>#DIV/0!</v>
      </c>
      <c r="E252" s="207" t="e">
        <f t="shared" si="27"/>
        <v>#DIV/0!</v>
      </c>
      <c r="F252" s="208" t="e">
        <f t="shared" si="28"/>
        <v>#DIV/0!</v>
      </c>
      <c r="G252" s="127" t="e">
        <f t="shared" si="29"/>
        <v>#DIV/0!</v>
      </c>
      <c r="H252" s="127" t="e">
        <f t="shared" si="30"/>
        <v>#DIV/0!</v>
      </c>
      <c r="I252" s="209" t="e">
        <f t="shared" si="31"/>
        <v>#DIV/0!</v>
      </c>
    </row>
    <row r="253" spans="2:9" ht="13.5">
      <c r="B253" s="127">
        <v>205</v>
      </c>
      <c r="C253" s="127">
        <f t="shared" si="25"/>
        <v>0</v>
      </c>
      <c r="D253" s="207" t="e">
        <f t="shared" si="26"/>
        <v>#DIV/0!</v>
      </c>
      <c r="E253" s="207" t="e">
        <f t="shared" si="27"/>
        <v>#DIV/0!</v>
      </c>
      <c r="F253" s="208" t="e">
        <f t="shared" si="28"/>
        <v>#DIV/0!</v>
      </c>
      <c r="G253" s="127" t="e">
        <f t="shared" si="29"/>
        <v>#DIV/0!</v>
      </c>
      <c r="H253" s="127" t="e">
        <f t="shared" si="30"/>
        <v>#DIV/0!</v>
      </c>
      <c r="I253" s="209" t="e">
        <f t="shared" si="31"/>
        <v>#DIV/0!</v>
      </c>
    </row>
    <row r="254" spans="2:9" ht="13.5">
      <c r="B254" s="127">
        <v>206</v>
      </c>
      <c r="C254" s="127">
        <f t="shared" si="25"/>
        <v>0</v>
      </c>
      <c r="D254" s="207" t="e">
        <f t="shared" si="26"/>
        <v>#DIV/0!</v>
      </c>
      <c r="E254" s="207" t="e">
        <f t="shared" si="27"/>
        <v>#DIV/0!</v>
      </c>
      <c r="F254" s="208" t="e">
        <f t="shared" si="28"/>
        <v>#DIV/0!</v>
      </c>
      <c r="G254" s="127" t="e">
        <f t="shared" si="29"/>
        <v>#DIV/0!</v>
      </c>
      <c r="H254" s="127" t="e">
        <f t="shared" si="30"/>
        <v>#DIV/0!</v>
      </c>
      <c r="I254" s="209" t="e">
        <f t="shared" si="31"/>
        <v>#DIV/0!</v>
      </c>
    </row>
    <row r="255" spans="2:9" ht="13.5">
      <c r="B255" s="127">
        <v>207</v>
      </c>
      <c r="C255" s="127">
        <f t="shared" si="25"/>
        <v>0</v>
      </c>
      <c r="D255" s="207" t="e">
        <f t="shared" si="26"/>
        <v>#DIV/0!</v>
      </c>
      <c r="E255" s="207" t="e">
        <f t="shared" si="27"/>
        <v>#DIV/0!</v>
      </c>
      <c r="F255" s="208" t="e">
        <f t="shared" si="28"/>
        <v>#DIV/0!</v>
      </c>
      <c r="G255" s="127" t="e">
        <f t="shared" si="29"/>
        <v>#DIV/0!</v>
      </c>
      <c r="H255" s="127" t="e">
        <f t="shared" si="30"/>
        <v>#DIV/0!</v>
      </c>
      <c r="I255" s="209" t="e">
        <f t="shared" si="31"/>
        <v>#DIV/0!</v>
      </c>
    </row>
    <row r="256" spans="2:9" ht="13.5">
      <c r="B256" s="127">
        <v>208</v>
      </c>
      <c r="C256" s="127">
        <f t="shared" si="25"/>
        <v>0</v>
      </c>
      <c r="D256" s="207" t="e">
        <f t="shared" si="26"/>
        <v>#DIV/0!</v>
      </c>
      <c r="E256" s="207" t="e">
        <f t="shared" si="27"/>
        <v>#DIV/0!</v>
      </c>
      <c r="F256" s="208" t="e">
        <f t="shared" si="28"/>
        <v>#DIV/0!</v>
      </c>
      <c r="G256" s="127" t="e">
        <f t="shared" si="29"/>
        <v>#DIV/0!</v>
      </c>
      <c r="H256" s="127" t="e">
        <f t="shared" si="30"/>
        <v>#DIV/0!</v>
      </c>
      <c r="I256" s="209" t="e">
        <f t="shared" si="31"/>
        <v>#DIV/0!</v>
      </c>
    </row>
    <row r="257" spans="2:9" ht="13.5">
      <c r="B257" s="127">
        <v>209</v>
      </c>
      <c r="C257" s="127">
        <f t="shared" si="25"/>
        <v>0</v>
      </c>
      <c r="D257" s="207" t="e">
        <f t="shared" si="26"/>
        <v>#DIV/0!</v>
      </c>
      <c r="E257" s="207" t="e">
        <f t="shared" si="27"/>
        <v>#DIV/0!</v>
      </c>
      <c r="F257" s="208" t="e">
        <f t="shared" si="28"/>
        <v>#DIV/0!</v>
      </c>
      <c r="G257" s="127" t="e">
        <f t="shared" si="29"/>
        <v>#DIV/0!</v>
      </c>
      <c r="H257" s="127" t="e">
        <f t="shared" si="30"/>
        <v>#DIV/0!</v>
      </c>
      <c r="I257" s="209" t="e">
        <f t="shared" si="31"/>
        <v>#DIV/0!</v>
      </c>
    </row>
    <row r="258" spans="2:9" ht="13.5">
      <c r="B258" s="127">
        <v>210</v>
      </c>
      <c r="C258" s="127">
        <f t="shared" si="25"/>
        <v>0</v>
      </c>
      <c r="D258" s="207" t="e">
        <f t="shared" si="26"/>
        <v>#DIV/0!</v>
      </c>
      <c r="E258" s="207" t="e">
        <f t="shared" si="27"/>
        <v>#DIV/0!</v>
      </c>
      <c r="F258" s="208" t="e">
        <f t="shared" si="28"/>
        <v>#DIV/0!</v>
      </c>
      <c r="G258" s="127" t="e">
        <f t="shared" si="29"/>
        <v>#DIV/0!</v>
      </c>
      <c r="H258" s="127" t="e">
        <f t="shared" si="30"/>
        <v>#DIV/0!</v>
      </c>
      <c r="I258" s="209" t="e">
        <f t="shared" si="31"/>
        <v>#DIV/0!</v>
      </c>
    </row>
    <row r="259" spans="2:9" ht="13.5">
      <c r="B259" s="127">
        <v>211</v>
      </c>
      <c r="C259" s="127">
        <f t="shared" si="25"/>
        <v>0</v>
      </c>
      <c r="D259" s="207" t="e">
        <f t="shared" si="26"/>
        <v>#DIV/0!</v>
      </c>
      <c r="E259" s="207" t="e">
        <f t="shared" si="27"/>
        <v>#DIV/0!</v>
      </c>
      <c r="F259" s="208" t="e">
        <f t="shared" si="28"/>
        <v>#DIV/0!</v>
      </c>
      <c r="G259" s="127" t="e">
        <f t="shared" si="29"/>
        <v>#DIV/0!</v>
      </c>
      <c r="H259" s="127" t="e">
        <f t="shared" si="30"/>
        <v>#DIV/0!</v>
      </c>
      <c r="I259" s="209" t="e">
        <f t="shared" si="31"/>
        <v>#DIV/0!</v>
      </c>
    </row>
    <row r="260" spans="2:9" ht="13.5">
      <c r="B260" s="127">
        <v>212</v>
      </c>
      <c r="C260" s="127">
        <f t="shared" si="25"/>
        <v>0</v>
      </c>
      <c r="D260" s="207" t="e">
        <f t="shared" si="26"/>
        <v>#DIV/0!</v>
      </c>
      <c r="E260" s="207" t="e">
        <f t="shared" si="27"/>
        <v>#DIV/0!</v>
      </c>
      <c r="F260" s="208" t="e">
        <f t="shared" si="28"/>
        <v>#DIV/0!</v>
      </c>
      <c r="G260" s="127" t="e">
        <f t="shared" si="29"/>
        <v>#DIV/0!</v>
      </c>
      <c r="H260" s="127" t="e">
        <f t="shared" si="30"/>
        <v>#DIV/0!</v>
      </c>
      <c r="I260" s="209" t="e">
        <f t="shared" si="31"/>
        <v>#DIV/0!</v>
      </c>
    </row>
    <row r="261" spans="2:9" ht="13.5">
      <c r="B261" s="127">
        <v>213</v>
      </c>
      <c r="C261" s="127">
        <f t="shared" si="25"/>
        <v>0</v>
      </c>
      <c r="D261" s="207" t="e">
        <f t="shared" si="26"/>
        <v>#DIV/0!</v>
      </c>
      <c r="E261" s="207" t="e">
        <f t="shared" si="27"/>
        <v>#DIV/0!</v>
      </c>
      <c r="F261" s="208" t="e">
        <f t="shared" si="28"/>
        <v>#DIV/0!</v>
      </c>
      <c r="G261" s="127" t="e">
        <f t="shared" si="29"/>
        <v>#DIV/0!</v>
      </c>
      <c r="H261" s="127" t="e">
        <f t="shared" si="30"/>
        <v>#DIV/0!</v>
      </c>
      <c r="I261" s="209" t="e">
        <f t="shared" si="31"/>
        <v>#DIV/0!</v>
      </c>
    </row>
    <row r="262" spans="2:9" ht="13.5">
      <c r="B262" s="127">
        <v>214</v>
      </c>
      <c r="C262" s="127">
        <f t="shared" si="25"/>
        <v>0</v>
      </c>
      <c r="D262" s="207" t="e">
        <f t="shared" si="26"/>
        <v>#DIV/0!</v>
      </c>
      <c r="E262" s="207" t="e">
        <f t="shared" si="27"/>
        <v>#DIV/0!</v>
      </c>
      <c r="F262" s="208" t="e">
        <f t="shared" si="28"/>
        <v>#DIV/0!</v>
      </c>
      <c r="G262" s="127" t="e">
        <f t="shared" si="29"/>
        <v>#DIV/0!</v>
      </c>
      <c r="H262" s="127" t="e">
        <f t="shared" si="30"/>
        <v>#DIV/0!</v>
      </c>
      <c r="I262" s="209" t="e">
        <f t="shared" si="31"/>
        <v>#DIV/0!</v>
      </c>
    </row>
    <row r="263" spans="2:9" ht="13.5">
      <c r="B263" s="127">
        <v>215</v>
      </c>
      <c r="C263" s="127">
        <f t="shared" si="25"/>
        <v>0</v>
      </c>
      <c r="D263" s="207" t="e">
        <f t="shared" si="26"/>
        <v>#DIV/0!</v>
      </c>
      <c r="E263" s="207" t="e">
        <f t="shared" si="27"/>
        <v>#DIV/0!</v>
      </c>
      <c r="F263" s="208" t="e">
        <f t="shared" si="28"/>
        <v>#DIV/0!</v>
      </c>
      <c r="G263" s="127" t="e">
        <f t="shared" si="29"/>
        <v>#DIV/0!</v>
      </c>
      <c r="H263" s="127" t="e">
        <f t="shared" si="30"/>
        <v>#DIV/0!</v>
      </c>
      <c r="I263" s="209" t="e">
        <f t="shared" si="31"/>
        <v>#DIV/0!</v>
      </c>
    </row>
    <row r="264" spans="2:9" ht="13.5">
      <c r="B264" s="127">
        <v>216</v>
      </c>
      <c r="C264" s="127">
        <f t="shared" si="25"/>
        <v>0</v>
      </c>
      <c r="D264" s="207" t="e">
        <f t="shared" si="26"/>
        <v>#DIV/0!</v>
      </c>
      <c r="E264" s="207" t="e">
        <f t="shared" si="27"/>
        <v>#DIV/0!</v>
      </c>
      <c r="F264" s="208" t="e">
        <f t="shared" si="28"/>
        <v>#DIV/0!</v>
      </c>
      <c r="G264" s="127" t="e">
        <f t="shared" si="29"/>
        <v>#DIV/0!</v>
      </c>
      <c r="H264" s="127" t="e">
        <f t="shared" si="30"/>
        <v>#DIV/0!</v>
      </c>
      <c r="I264" s="209" t="e">
        <f t="shared" si="31"/>
        <v>#DIV/0!</v>
      </c>
    </row>
    <row r="265" spans="2:9" ht="13.5">
      <c r="B265" s="127">
        <v>217</v>
      </c>
      <c r="C265" s="127">
        <f t="shared" si="25"/>
        <v>0</v>
      </c>
      <c r="D265" s="207" t="e">
        <f t="shared" si="26"/>
        <v>#DIV/0!</v>
      </c>
      <c r="E265" s="207" t="e">
        <f t="shared" si="27"/>
        <v>#DIV/0!</v>
      </c>
      <c r="F265" s="208" t="e">
        <f t="shared" si="28"/>
        <v>#DIV/0!</v>
      </c>
      <c r="G265" s="127" t="e">
        <f t="shared" si="29"/>
        <v>#DIV/0!</v>
      </c>
      <c r="H265" s="127" t="e">
        <f t="shared" si="30"/>
        <v>#DIV/0!</v>
      </c>
      <c r="I265" s="209" t="e">
        <f t="shared" si="31"/>
        <v>#DIV/0!</v>
      </c>
    </row>
    <row r="266" spans="2:9" ht="13.5">
      <c r="B266" s="127">
        <v>218</v>
      </c>
      <c r="C266" s="127">
        <f t="shared" si="25"/>
        <v>0</v>
      </c>
      <c r="D266" s="207" t="e">
        <f t="shared" si="26"/>
        <v>#DIV/0!</v>
      </c>
      <c r="E266" s="207" t="e">
        <f t="shared" si="27"/>
        <v>#DIV/0!</v>
      </c>
      <c r="F266" s="208" t="e">
        <f t="shared" si="28"/>
        <v>#DIV/0!</v>
      </c>
      <c r="G266" s="127" t="e">
        <f t="shared" si="29"/>
        <v>#DIV/0!</v>
      </c>
      <c r="H266" s="127" t="e">
        <f t="shared" si="30"/>
        <v>#DIV/0!</v>
      </c>
      <c r="I266" s="209" t="e">
        <f t="shared" si="31"/>
        <v>#DIV/0!</v>
      </c>
    </row>
    <row r="267" spans="2:9" ht="13.5">
      <c r="B267" s="127">
        <v>219</v>
      </c>
      <c r="C267" s="127">
        <f t="shared" si="25"/>
        <v>0</v>
      </c>
      <c r="D267" s="207" t="e">
        <f t="shared" si="26"/>
        <v>#DIV/0!</v>
      </c>
      <c r="E267" s="207" t="e">
        <f t="shared" si="27"/>
        <v>#DIV/0!</v>
      </c>
      <c r="F267" s="208" t="e">
        <f t="shared" si="28"/>
        <v>#DIV/0!</v>
      </c>
      <c r="G267" s="127" t="e">
        <f t="shared" si="29"/>
        <v>#DIV/0!</v>
      </c>
      <c r="H267" s="127" t="e">
        <f t="shared" si="30"/>
        <v>#DIV/0!</v>
      </c>
      <c r="I267" s="209" t="e">
        <f t="shared" si="31"/>
        <v>#DIV/0!</v>
      </c>
    </row>
    <row r="268" spans="2:9" ht="13.5">
      <c r="B268" s="127">
        <v>220</v>
      </c>
      <c r="C268" s="127">
        <f t="shared" si="25"/>
        <v>0</v>
      </c>
      <c r="D268" s="207" t="e">
        <f t="shared" si="26"/>
        <v>#DIV/0!</v>
      </c>
      <c r="E268" s="207" t="e">
        <f t="shared" si="27"/>
        <v>#DIV/0!</v>
      </c>
      <c r="F268" s="208" t="e">
        <f t="shared" si="28"/>
        <v>#DIV/0!</v>
      </c>
      <c r="G268" s="127" t="e">
        <f t="shared" si="29"/>
        <v>#DIV/0!</v>
      </c>
      <c r="H268" s="127" t="e">
        <f t="shared" si="30"/>
        <v>#DIV/0!</v>
      </c>
      <c r="I268" s="209" t="e">
        <f t="shared" si="31"/>
        <v>#DIV/0!</v>
      </c>
    </row>
    <row r="269" spans="2:9" ht="13.5">
      <c r="B269" s="127">
        <v>221</v>
      </c>
      <c r="C269" s="127">
        <f t="shared" si="25"/>
        <v>0</v>
      </c>
      <c r="D269" s="207" t="e">
        <f t="shared" si="26"/>
        <v>#DIV/0!</v>
      </c>
      <c r="E269" s="207" t="e">
        <f t="shared" si="27"/>
        <v>#DIV/0!</v>
      </c>
      <c r="F269" s="208" t="e">
        <f t="shared" si="28"/>
        <v>#DIV/0!</v>
      </c>
      <c r="G269" s="127" t="e">
        <f t="shared" si="29"/>
        <v>#DIV/0!</v>
      </c>
      <c r="H269" s="127" t="e">
        <f t="shared" si="30"/>
        <v>#DIV/0!</v>
      </c>
      <c r="I269" s="209" t="e">
        <f t="shared" si="31"/>
        <v>#DIV/0!</v>
      </c>
    </row>
    <row r="270" spans="2:9" ht="13.5">
      <c r="B270" s="127">
        <v>222</v>
      </c>
      <c r="C270" s="127">
        <f t="shared" si="25"/>
        <v>0</v>
      </c>
      <c r="D270" s="207" t="e">
        <f t="shared" si="26"/>
        <v>#DIV/0!</v>
      </c>
      <c r="E270" s="207" t="e">
        <f t="shared" si="27"/>
        <v>#DIV/0!</v>
      </c>
      <c r="F270" s="208" t="e">
        <f t="shared" si="28"/>
        <v>#DIV/0!</v>
      </c>
      <c r="G270" s="127" t="e">
        <f t="shared" si="29"/>
        <v>#DIV/0!</v>
      </c>
      <c r="H270" s="127" t="e">
        <f t="shared" si="30"/>
        <v>#DIV/0!</v>
      </c>
      <c r="I270" s="209" t="e">
        <f t="shared" si="31"/>
        <v>#DIV/0!</v>
      </c>
    </row>
    <row r="271" spans="2:9" ht="13.5">
      <c r="B271" s="127">
        <v>223</v>
      </c>
      <c r="C271" s="127">
        <f t="shared" si="25"/>
        <v>0</v>
      </c>
      <c r="D271" s="207" t="e">
        <f t="shared" si="26"/>
        <v>#DIV/0!</v>
      </c>
      <c r="E271" s="207" t="e">
        <f t="shared" si="27"/>
        <v>#DIV/0!</v>
      </c>
      <c r="F271" s="208" t="e">
        <f t="shared" si="28"/>
        <v>#DIV/0!</v>
      </c>
      <c r="G271" s="127" t="e">
        <f t="shared" si="29"/>
        <v>#DIV/0!</v>
      </c>
      <c r="H271" s="127" t="e">
        <f t="shared" si="30"/>
        <v>#DIV/0!</v>
      </c>
      <c r="I271" s="209" t="e">
        <f t="shared" si="31"/>
        <v>#DIV/0!</v>
      </c>
    </row>
    <row r="272" spans="2:9" ht="13.5">
      <c r="B272" s="127">
        <v>224</v>
      </c>
      <c r="C272" s="127">
        <f t="shared" si="25"/>
        <v>0</v>
      </c>
      <c r="D272" s="207" t="e">
        <f t="shared" si="26"/>
        <v>#DIV/0!</v>
      </c>
      <c r="E272" s="207" t="e">
        <f t="shared" si="27"/>
        <v>#DIV/0!</v>
      </c>
      <c r="F272" s="208" t="e">
        <f t="shared" si="28"/>
        <v>#DIV/0!</v>
      </c>
      <c r="G272" s="127" t="e">
        <f t="shared" si="29"/>
        <v>#DIV/0!</v>
      </c>
      <c r="H272" s="127" t="e">
        <f t="shared" si="30"/>
        <v>#DIV/0!</v>
      </c>
      <c r="I272" s="209" t="e">
        <f t="shared" si="31"/>
        <v>#DIV/0!</v>
      </c>
    </row>
    <row r="273" spans="2:9" ht="13.5">
      <c r="B273" s="127">
        <v>225</v>
      </c>
      <c r="C273" s="127">
        <f t="shared" si="25"/>
        <v>0</v>
      </c>
      <c r="D273" s="207" t="e">
        <f t="shared" si="26"/>
        <v>#DIV/0!</v>
      </c>
      <c r="E273" s="207" t="e">
        <f t="shared" si="27"/>
        <v>#DIV/0!</v>
      </c>
      <c r="F273" s="208" t="e">
        <f t="shared" si="28"/>
        <v>#DIV/0!</v>
      </c>
      <c r="G273" s="127" t="e">
        <f t="shared" si="29"/>
        <v>#DIV/0!</v>
      </c>
      <c r="H273" s="127" t="e">
        <f t="shared" si="30"/>
        <v>#DIV/0!</v>
      </c>
      <c r="I273" s="209" t="e">
        <f t="shared" si="31"/>
        <v>#DIV/0!</v>
      </c>
    </row>
    <row r="274" spans="2:9" ht="13.5">
      <c r="B274" s="127">
        <v>226</v>
      </c>
      <c r="C274" s="127">
        <f t="shared" si="25"/>
        <v>0</v>
      </c>
      <c r="D274" s="207" t="e">
        <f t="shared" si="26"/>
        <v>#DIV/0!</v>
      </c>
      <c r="E274" s="207" t="e">
        <f t="shared" si="27"/>
        <v>#DIV/0!</v>
      </c>
      <c r="F274" s="208" t="e">
        <f t="shared" si="28"/>
        <v>#DIV/0!</v>
      </c>
      <c r="G274" s="127" t="e">
        <f t="shared" si="29"/>
        <v>#DIV/0!</v>
      </c>
      <c r="H274" s="127" t="e">
        <f t="shared" si="30"/>
        <v>#DIV/0!</v>
      </c>
      <c r="I274" s="209" t="e">
        <f t="shared" si="31"/>
        <v>#DIV/0!</v>
      </c>
    </row>
    <row r="275" spans="2:9" ht="13.5">
      <c r="B275" s="127">
        <v>227</v>
      </c>
      <c r="C275" s="127">
        <f t="shared" si="25"/>
        <v>0</v>
      </c>
      <c r="D275" s="207" t="e">
        <f t="shared" si="26"/>
        <v>#DIV/0!</v>
      </c>
      <c r="E275" s="207" t="e">
        <f t="shared" si="27"/>
        <v>#DIV/0!</v>
      </c>
      <c r="F275" s="208" t="e">
        <f t="shared" si="28"/>
        <v>#DIV/0!</v>
      </c>
      <c r="G275" s="127" t="e">
        <f t="shared" si="29"/>
        <v>#DIV/0!</v>
      </c>
      <c r="H275" s="127" t="e">
        <f t="shared" si="30"/>
        <v>#DIV/0!</v>
      </c>
      <c r="I275" s="209" t="e">
        <f t="shared" si="31"/>
        <v>#DIV/0!</v>
      </c>
    </row>
    <row r="276" spans="2:9" ht="13.5">
      <c r="B276" s="127">
        <v>228</v>
      </c>
      <c r="C276" s="127">
        <f t="shared" si="25"/>
        <v>0</v>
      </c>
      <c r="D276" s="207" t="e">
        <f t="shared" si="26"/>
        <v>#DIV/0!</v>
      </c>
      <c r="E276" s="207" t="e">
        <f t="shared" si="27"/>
        <v>#DIV/0!</v>
      </c>
      <c r="F276" s="208" t="e">
        <f t="shared" si="28"/>
        <v>#DIV/0!</v>
      </c>
      <c r="G276" s="127" t="e">
        <f t="shared" si="29"/>
        <v>#DIV/0!</v>
      </c>
      <c r="H276" s="127" t="e">
        <f t="shared" si="30"/>
        <v>#DIV/0!</v>
      </c>
      <c r="I276" s="209" t="e">
        <f t="shared" si="31"/>
        <v>#DIV/0!</v>
      </c>
    </row>
    <row r="277" spans="2:9" ht="13.5">
      <c r="B277" s="127">
        <v>229</v>
      </c>
      <c r="C277" s="127">
        <f t="shared" si="25"/>
        <v>0</v>
      </c>
      <c r="D277" s="207" t="e">
        <f t="shared" si="26"/>
        <v>#DIV/0!</v>
      </c>
      <c r="E277" s="207" t="e">
        <f t="shared" si="27"/>
        <v>#DIV/0!</v>
      </c>
      <c r="F277" s="208" t="e">
        <f t="shared" si="28"/>
        <v>#DIV/0!</v>
      </c>
      <c r="G277" s="127" t="e">
        <f t="shared" si="29"/>
        <v>#DIV/0!</v>
      </c>
      <c r="H277" s="127" t="e">
        <f t="shared" si="30"/>
        <v>#DIV/0!</v>
      </c>
      <c r="I277" s="209" t="e">
        <f t="shared" si="31"/>
        <v>#DIV/0!</v>
      </c>
    </row>
    <row r="278" spans="2:9" ht="13.5">
      <c r="B278" s="127">
        <v>230</v>
      </c>
      <c r="C278" s="127">
        <f t="shared" si="25"/>
        <v>0</v>
      </c>
      <c r="D278" s="207" t="e">
        <f t="shared" si="26"/>
        <v>#DIV/0!</v>
      </c>
      <c r="E278" s="207" t="e">
        <f t="shared" si="27"/>
        <v>#DIV/0!</v>
      </c>
      <c r="F278" s="208" t="e">
        <f t="shared" si="28"/>
        <v>#DIV/0!</v>
      </c>
      <c r="G278" s="127" t="e">
        <f t="shared" si="29"/>
        <v>#DIV/0!</v>
      </c>
      <c r="H278" s="127" t="e">
        <f t="shared" si="30"/>
        <v>#DIV/0!</v>
      </c>
      <c r="I278" s="209" t="e">
        <f t="shared" si="31"/>
        <v>#DIV/0!</v>
      </c>
    </row>
    <row r="279" spans="2:9" ht="13.5">
      <c r="B279" s="127">
        <v>231</v>
      </c>
      <c r="C279" s="127">
        <f t="shared" si="25"/>
        <v>0</v>
      </c>
      <c r="D279" s="207" t="e">
        <f t="shared" si="26"/>
        <v>#DIV/0!</v>
      </c>
      <c r="E279" s="207" t="e">
        <f t="shared" si="27"/>
        <v>#DIV/0!</v>
      </c>
      <c r="F279" s="208" t="e">
        <f t="shared" si="28"/>
        <v>#DIV/0!</v>
      </c>
      <c r="G279" s="127" t="e">
        <f t="shared" si="29"/>
        <v>#DIV/0!</v>
      </c>
      <c r="H279" s="127" t="e">
        <f t="shared" si="30"/>
        <v>#DIV/0!</v>
      </c>
      <c r="I279" s="209" t="e">
        <f t="shared" si="31"/>
        <v>#DIV/0!</v>
      </c>
    </row>
    <row r="280" spans="2:9" ht="13.5">
      <c r="B280" s="127">
        <v>232</v>
      </c>
      <c r="C280" s="127">
        <f t="shared" si="25"/>
        <v>0</v>
      </c>
      <c r="D280" s="207" t="e">
        <f t="shared" si="26"/>
        <v>#DIV/0!</v>
      </c>
      <c r="E280" s="207" t="e">
        <f t="shared" si="27"/>
        <v>#DIV/0!</v>
      </c>
      <c r="F280" s="208" t="e">
        <f t="shared" si="28"/>
        <v>#DIV/0!</v>
      </c>
      <c r="G280" s="127" t="e">
        <f t="shared" si="29"/>
        <v>#DIV/0!</v>
      </c>
      <c r="H280" s="127" t="e">
        <f t="shared" si="30"/>
        <v>#DIV/0!</v>
      </c>
      <c r="I280" s="209" t="e">
        <f t="shared" si="31"/>
        <v>#DIV/0!</v>
      </c>
    </row>
    <row r="281" spans="2:9" ht="13.5">
      <c r="B281" s="127">
        <v>233</v>
      </c>
      <c r="C281" s="127">
        <f t="shared" si="25"/>
        <v>0</v>
      </c>
      <c r="D281" s="207" t="e">
        <f t="shared" si="26"/>
        <v>#DIV/0!</v>
      </c>
      <c r="E281" s="207" t="e">
        <f t="shared" si="27"/>
        <v>#DIV/0!</v>
      </c>
      <c r="F281" s="208" t="e">
        <f t="shared" si="28"/>
        <v>#DIV/0!</v>
      </c>
      <c r="G281" s="127" t="e">
        <f t="shared" si="29"/>
        <v>#DIV/0!</v>
      </c>
      <c r="H281" s="127" t="e">
        <f t="shared" si="30"/>
        <v>#DIV/0!</v>
      </c>
      <c r="I281" s="209" t="e">
        <f t="shared" si="31"/>
        <v>#DIV/0!</v>
      </c>
    </row>
    <row r="282" spans="2:9" ht="13.5">
      <c r="B282" s="127">
        <v>234</v>
      </c>
      <c r="C282" s="127">
        <f t="shared" si="25"/>
        <v>0</v>
      </c>
      <c r="D282" s="207" t="e">
        <f t="shared" si="26"/>
        <v>#DIV/0!</v>
      </c>
      <c r="E282" s="207" t="e">
        <f t="shared" si="27"/>
        <v>#DIV/0!</v>
      </c>
      <c r="F282" s="208" t="e">
        <f t="shared" si="28"/>
        <v>#DIV/0!</v>
      </c>
      <c r="G282" s="127" t="e">
        <f t="shared" si="29"/>
        <v>#DIV/0!</v>
      </c>
      <c r="H282" s="127" t="e">
        <f t="shared" si="30"/>
        <v>#DIV/0!</v>
      </c>
      <c r="I282" s="209" t="e">
        <f t="shared" si="31"/>
        <v>#DIV/0!</v>
      </c>
    </row>
    <row r="283" spans="2:9" ht="13.5">
      <c r="B283" s="127">
        <v>235</v>
      </c>
      <c r="C283" s="127">
        <f t="shared" si="25"/>
        <v>0</v>
      </c>
      <c r="D283" s="207" t="e">
        <f t="shared" si="26"/>
        <v>#DIV/0!</v>
      </c>
      <c r="E283" s="207" t="e">
        <f t="shared" si="27"/>
        <v>#DIV/0!</v>
      </c>
      <c r="F283" s="208" t="e">
        <f t="shared" si="28"/>
        <v>#DIV/0!</v>
      </c>
      <c r="G283" s="127" t="e">
        <f t="shared" si="29"/>
        <v>#DIV/0!</v>
      </c>
      <c r="H283" s="127" t="e">
        <f t="shared" si="30"/>
        <v>#DIV/0!</v>
      </c>
      <c r="I283" s="209" t="e">
        <f t="shared" si="31"/>
        <v>#DIV/0!</v>
      </c>
    </row>
    <row r="284" spans="2:9" ht="13.5">
      <c r="B284" s="127">
        <v>236</v>
      </c>
      <c r="C284" s="127">
        <f t="shared" si="25"/>
        <v>0</v>
      </c>
      <c r="D284" s="207" t="e">
        <f t="shared" si="26"/>
        <v>#DIV/0!</v>
      </c>
      <c r="E284" s="207" t="e">
        <f t="shared" si="27"/>
        <v>#DIV/0!</v>
      </c>
      <c r="F284" s="208" t="e">
        <f t="shared" si="28"/>
        <v>#DIV/0!</v>
      </c>
      <c r="G284" s="127" t="e">
        <f t="shared" si="29"/>
        <v>#DIV/0!</v>
      </c>
      <c r="H284" s="127" t="e">
        <f t="shared" si="30"/>
        <v>#DIV/0!</v>
      </c>
      <c r="I284" s="209" t="e">
        <f t="shared" si="31"/>
        <v>#DIV/0!</v>
      </c>
    </row>
    <row r="285" spans="2:9" ht="13.5">
      <c r="B285" s="127">
        <v>237</v>
      </c>
      <c r="C285" s="127">
        <f t="shared" si="25"/>
        <v>0</v>
      </c>
      <c r="D285" s="207" t="e">
        <f t="shared" si="26"/>
        <v>#DIV/0!</v>
      </c>
      <c r="E285" s="207" t="e">
        <f t="shared" si="27"/>
        <v>#DIV/0!</v>
      </c>
      <c r="F285" s="208" t="e">
        <f t="shared" si="28"/>
        <v>#DIV/0!</v>
      </c>
      <c r="G285" s="127" t="e">
        <f t="shared" si="29"/>
        <v>#DIV/0!</v>
      </c>
      <c r="H285" s="127" t="e">
        <f t="shared" si="30"/>
        <v>#DIV/0!</v>
      </c>
      <c r="I285" s="209" t="e">
        <f t="shared" si="31"/>
        <v>#DIV/0!</v>
      </c>
    </row>
    <row r="286" spans="2:9" ht="13.5">
      <c r="B286" s="127">
        <v>238</v>
      </c>
      <c r="C286" s="127">
        <f t="shared" si="25"/>
        <v>0</v>
      </c>
      <c r="D286" s="207" t="e">
        <f t="shared" si="26"/>
        <v>#DIV/0!</v>
      </c>
      <c r="E286" s="207" t="e">
        <f t="shared" si="27"/>
        <v>#DIV/0!</v>
      </c>
      <c r="F286" s="208" t="e">
        <f t="shared" si="28"/>
        <v>#DIV/0!</v>
      </c>
      <c r="G286" s="127" t="e">
        <f t="shared" si="29"/>
        <v>#DIV/0!</v>
      </c>
      <c r="H286" s="127" t="e">
        <f t="shared" si="30"/>
        <v>#DIV/0!</v>
      </c>
      <c r="I286" s="209" t="e">
        <f t="shared" si="31"/>
        <v>#DIV/0!</v>
      </c>
    </row>
    <row r="287" spans="2:9" ht="13.5">
      <c r="B287" s="127">
        <v>239</v>
      </c>
      <c r="C287" s="127">
        <f t="shared" si="25"/>
        <v>0</v>
      </c>
      <c r="D287" s="207" t="e">
        <f t="shared" si="26"/>
        <v>#DIV/0!</v>
      </c>
      <c r="E287" s="207" t="e">
        <f t="shared" si="27"/>
        <v>#DIV/0!</v>
      </c>
      <c r="F287" s="208" t="e">
        <f t="shared" si="28"/>
        <v>#DIV/0!</v>
      </c>
      <c r="G287" s="127" t="e">
        <f t="shared" si="29"/>
        <v>#DIV/0!</v>
      </c>
      <c r="H287" s="127" t="e">
        <f t="shared" si="30"/>
        <v>#DIV/0!</v>
      </c>
      <c r="I287" s="209" t="e">
        <f t="shared" si="31"/>
        <v>#DIV/0!</v>
      </c>
    </row>
    <row r="288" spans="2:9" ht="13.5">
      <c r="B288" s="127">
        <v>240</v>
      </c>
      <c r="C288" s="127">
        <f t="shared" si="25"/>
        <v>0</v>
      </c>
      <c r="D288" s="207" t="e">
        <f t="shared" si="26"/>
        <v>#DIV/0!</v>
      </c>
      <c r="E288" s="207" t="e">
        <f t="shared" si="27"/>
        <v>#DIV/0!</v>
      </c>
      <c r="F288" s="208" t="e">
        <f t="shared" si="28"/>
        <v>#DIV/0!</v>
      </c>
      <c r="G288" s="127" t="e">
        <f t="shared" si="29"/>
        <v>#DIV/0!</v>
      </c>
      <c r="H288" s="127" t="e">
        <f t="shared" si="30"/>
        <v>#DIV/0!</v>
      </c>
      <c r="I288" s="209" t="e">
        <f t="shared" si="31"/>
        <v>#DIV/0!</v>
      </c>
    </row>
    <row r="289" spans="2:9" ht="13.5">
      <c r="B289" s="127">
        <v>241</v>
      </c>
      <c r="C289" s="127">
        <f t="shared" si="25"/>
        <v>0</v>
      </c>
      <c r="D289" s="207" t="e">
        <f t="shared" si="26"/>
        <v>#DIV/0!</v>
      </c>
      <c r="E289" s="207" t="e">
        <f t="shared" si="27"/>
        <v>#DIV/0!</v>
      </c>
      <c r="F289" s="208" t="e">
        <f t="shared" si="28"/>
        <v>#DIV/0!</v>
      </c>
      <c r="G289" s="127" t="e">
        <f t="shared" si="29"/>
        <v>#DIV/0!</v>
      </c>
      <c r="H289" s="127" t="e">
        <f t="shared" si="30"/>
        <v>#DIV/0!</v>
      </c>
      <c r="I289" s="209" t="e">
        <f t="shared" si="31"/>
        <v>#DIV/0!</v>
      </c>
    </row>
    <row r="290" spans="2:9" ht="13.5">
      <c r="B290" s="127">
        <v>242</v>
      </c>
      <c r="C290" s="127">
        <f t="shared" si="25"/>
        <v>0</v>
      </c>
      <c r="D290" s="207" t="e">
        <f t="shared" si="26"/>
        <v>#DIV/0!</v>
      </c>
      <c r="E290" s="207" t="e">
        <f t="shared" si="27"/>
        <v>#DIV/0!</v>
      </c>
      <c r="F290" s="208" t="e">
        <f t="shared" si="28"/>
        <v>#DIV/0!</v>
      </c>
      <c r="G290" s="127" t="e">
        <f t="shared" si="29"/>
        <v>#DIV/0!</v>
      </c>
      <c r="H290" s="127" t="e">
        <f t="shared" si="30"/>
        <v>#DIV/0!</v>
      </c>
      <c r="I290" s="209" t="e">
        <f t="shared" si="31"/>
        <v>#DIV/0!</v>
      </c>
    </row>
    <row r="291" spans="2:9" ht="13.5">
      <c r="B291" s="127">
        <v>243</v>
      </c>
      <c r="C291" s="127">
        <f t="shared" si="25"/>
        <v>0</v>
      </c>
      <c r="D291" s="207" t="e">
        <f t="shared" si="26"/>
        <v>#DIV/0!</v>
      </c>
      <c r="E291" s="207" t="e">
        <f t="shared" si="27"/>
        <v>#DIV/0!</v>
      </c>
      <c r="F291" s="208" t="e">
        <f t="shared" si="28"/>
        <v>#DIV/0!</v>
      </c>
      <c r="G291" s="127" t="e">
        <f t="shared" si="29"/>
        <v>#DIV/0!</v>
      </c>
      <c r="H291" s="127" t="e">
        <f t="shared" si="30"/>
        <v>#DIV/0!</v>
      </c>
      <c r="I291" s="209" t="e">
        <f t="shared" si="31"/>
        <v>#DIV/0!</v>
      </c>
    </row>
    <row r="292" spans="2:9" ht="13.5">
      <c r="B292" s="127">
        <v>244</v>
      </c>
      <c r="C292" s="127">
        <f t="shared" si="25"/>
        <v>0</v>
      </c>
      <c r="D292" s="207" t="e">
        <f t="shared" si="26"/>
        <v>#DIV/0!</v>
      </c>
      <c r="E292" s="207" t="e">
        <f t="shared" si="27"/>
        <v>#DIV/0!</v>
      </c>
      <c r="F292" s="208" t="e">
        <f t="shared" si="28"/>
        <v>#DIV/0!</v>
      </c>
      <c r="G292" s="127" t="e">
        <f t="shared" si="29"/>
        <v>#DIV/0!</v>
      </c>
      <c r="H292" s="127" t="e">
        <f t="shared" si="30"/>
        <v>#DIV/0!</v>
      </c>
      <c r="I292" s="209" t="e">
        <f t="shared" si="31"/>
        <v>#DIV/0!</v>
      </c>
    </row>
    <row r="293" spans="2:9" ht="13.5">
      <c r="B293" s="127">
        <v>245</v>
      </c>
      <c r="C293" s="127">
        <f t="shared" si="25"/>
        <v>0</v>
      </c>
      <c r="D293" s="207" t="e">
        <f t="shared" si="26"/>
        <v>#DIV/0!</v>
      </c>
      <c r="E293" s="207" t="e">
        <f t="shared" si="27"/>
        <v>#DIV/0!</v>
      </c>
      <c r="F293" s="208" t="e">
        <f t="shared" si="28"/>
        <v>#DIV/0!</v>
      </c>
      <c r="G293" s="127" t="e">
        <f t="shared" si="29"/>
        <v>#DIV/0!</v>
      </c>
      <c r="H293" s="127" t="e">
        <f t="shared" si="30"/>
        <v>#DIV/0!</v>
      </c>
      <c r="I293" s="209" t="e">
        <f t="shared" si="31"/>
        <v>#DIV/0!</v>
      </c>
    </row>
    <row r="294" spans="2:9" ht="13.5">
      <c r="B294" s="127">
        <v>246</v>
      </c>
      <c r="C294" s="127">
        <f t="shared" si="25"/>
        <v>0</v>
      </c>
      <c r="D294" s="207" t="e">
        <f t="shared" si="26"/>
        <v>#DIV/0!</v>
      </c>
      <c r="E294" s="207" t="e">
        <f t="shared" si="27"/>
        <v>#DIV/0!</v>
      </c>
      <c r="F294" s="208" t="e">
        <f t="shared" si="28"/>
        <v>#DIV/0!</v>
      </c>
      <c r="G294" s="127" t="e">
        <f t="shared" si="29"/>
        <v>#DIV/0!</v>
      </c>
      <c r="H294" s="127" t="e">
        <f t="shared" si="30"/>
        <v>#DIV/0!</v>
      </c>
      <c r="I294" s="209" t="e">
        <f t="shared" si="31"/>
        <v>#DIV/0!</v>
      </c>
    </row>
    <row r="295" spans="2:9" ht="13.5">
      <c r="B295" s="127">
        <v>247</v>
      </c>
      <c r="C295" s="127">
        <f t="shared" si="25"/>
        <v>0</v>
      </c>
      <c r="D295" s="207" t="e">
        <f t="shared" si="26"/>
        <v>#DIV/0!</v>
      </c>
      <c r="E295" s="207" t="e">
        <f t="shared" si="27"/>
        <v>#DIV/0!</v>
      </c>
      <c r="F295" s="208" t="e">
        <f t="shared" si="28"/>
        <v>#DIV/0!</v>
      </c>
      <c r="G295" s="127" t="e">
        <f t="shared" si="29"/>
        <v>#DIV/0!</v>
      </c>
      <c r="H295" s="127" t="e">
        <f t="shared" si="30"/>
        <v>#DIV/0!</v>
      </c>
      <c r="I295" s="209" t="e">
        <f t="shared" si="31"/>
        <v>#DIV/0!</v>
      </c>
    </row>
    <row r="296" spans="2:9" ht="13.5">
      <c r="B296" s="127">
        <v>248</v>
      </c>
      <c r="C296" s="127">
        <f t="shared" si="25"/>
        <v>0</v>
      </c>
      <c r="D296" s="207" t="e">
        <f t="shared" si="26"/>
        <v>#DIV/0!</v>
      </c>
      <c r="E296" s="207" t="e">
        <f t="shared" si="27"/>
        <v>#DIV/0!</v>
      </c>
      <c r="F296" s="208" t="e">
        <f t="shared" si="28"/>
        <v>#DIV/0!</v>
      </c>
      <c r="G296" s="127" t="e">
        <f t="shared" si="29"/>
        <v>#DIV/0!</v>
      </c>
      <c r="H296" s="127" t="e">
        <f t="shared" si="30"/>
        <v>#DIV/0!</v>
      </c>
      <c r="I296" s="209" t="e">
        <f t="shared" si="31"/>
        <v>#DIV/0!</v>
      </c>
    </row>
    <row r="297" spans="2:9" ht="13.5">
      <c r="B297" s="127">
        <v>249</v>
      </c>
      <c r="C297" s="127">
        <f t="shared" si="25"/>
        <v>0</v>
      </c>
      <c r="D297" s="207" t="e">
        <f t="shared" si="26"/>
        <v>#DIV/0!</v>
      </c>
      <c r="E297" s="207" t="e">
        <f t="shared" si="27"/>
        <v>#DIV/0!</v>
      </c>
      <c r="F297" s="208" t="e">
        <f t="shared" si="28"/>
        <v>#DIV/0!</v>
      </c>
      <c r="G297" s="127" t="e">
        <f t="shared" si="29"/>
        <v>#DIV/0!</v>
      </c>
      <c r="H297" s="127" t="e">
        <f t="shared" si="30"/>
        <v>#DIV/0!</v>
      </c>
      <c r="I297" s="209" t="e">
        <f t="shared" si="31"/>
        <v>#DIV/0!</v>
      </c>
    </row>
    <row r="298" spans="2:9" ht="13.5">
      <c r="B298" s="127">
        <v>250</v>
      </c>
      <c r="C298" s="127">
        <f t="shared" si="25"/>
        <v>0</v>
      </c>
      <c r="D298" s="207" t="e">
        <f t="shared" si="26"/>
        <v>#DIV/0!</v>
      </c>
      <c r="E298" s="207" t="e">
        <f t="shared" si="27"/>
        <v>#DIV/0!</v>
      </c>
      <c r="F298" s="208" t="e">
        <f t="shared" si="28"/>
        <v>#DIV/0!</v>
      </c>
      <c r="G298" s="127" t="e">
        <f t="shared" si="29"/>
        <v>#DIV/0!</v>
      </c>
      <c r="H298" s="127" t="e">
        <f t="shared" si="30"/>
        <v>#DIV/0!</v>
      </c>
      <c r="I298" s="209" t="e">
        <f t="shared" si="31"/>
        <v>#DIV/0!</v>
      </c>
    </row>
    <row r="299" spans="2:9" ht="13.5">
      <c r="B299" s="127">
        <v>251</v>
      </c>
      <c r="C299" s="127">
        <f t="shared" si="25"/>
        <v>0</v>
      </c>
      <c r="D299" s="207" t="e">
        <f t="shared" si="26"/>
        <v>#DIV/0!</v>
      </c>
      <c r="E299" s="207" t="e">
        <f t="shared" si="27"/>
        <v>#DIV/0!</v>
      </c>
      <c r="F299" s="208" t="e">
        <f t="shared" si="28"/>
        <v>#DIV/0!</v>
      </c>
      <c r="G299" s="127" t="e">
        <f t="shared" si="29"/>
        <v>#DIV/0!</v>
      </c>
      <c r="H299" s="127" t="e">
        <f t="shared" si="30"/>
        <v>#DIV/0!</v>
      </c>
      <c r="I299" s="209" t="e">
        <f t="shared" si="31"/>
        <v>#DIV/0!</v>
      </c>
    </row>
    <row r="300" spans="2:9" ht="13.5">
      <c r="B300" s="127">
        <v>252</v>
      </c>
      <c r="C300" s="127">
        <f t="shared" si="25"/>
        <v>0</v>
      </c>
      <c r="D300" s="207" t="e">
        <f t="shared" si="26"/>
        <v>#DIV/0!</v>
      </c>
      <c r="E300" s="207" t="e">
        <f t="shared" si="27"/>
        <v>#DIV/0!</v>
      </c>
      <c r="F300" s="208" t="e">
        <f t="shared" si="28"/>
        <v>#DIV/0!</v>
      </c>
      <c r="G300" s="127" t="e">
        <f t="shared" si="29"/>
        <v>#DIV/0!</v>
      </c>
      <c r="H300" s="127" t="e">
        <f t="shared" si="30"/>
        <v>#DIV/0!</v>
      </c>
      <c r="I300" s="209" t="e">
        <f t="shared" si="31"/>
        <v>#DIV/0!</v>
      </c>
    </row>
    <row r="301" spans="2:9" ht="13.5">
      <c r="B301" s="127">
        <v>253</v>
      </c>
      <c r="C301" s="127">
        <f t="shared" si="25"/>
        <v>0</v>
      </c>
      <c r="D301" s="207" t="e">
        <f t="shared" si="26"/>
        <v>#DIV/0!</v>
      </c>
      <c r="E301" s="207" t="e">
        <f t="shared" si="27"/>
        <v>#DIV/0!</v>
      </c>
      <c r="F301" s="208" t="e">
        <f t="shared" si="28"/>
        <v>#DIV/0!</v>
      </c>
      <c r="G301" s="127" t="e">
        <f t="shared" si="29"/>
        <v>#DIV/0!</v>
      </c>
      <c r="H301" s="127" t="e">
        <f t="shared" si="30"/>
        <v>#DIV/0!</v>
      </c>
      <c r="I301" s="209" t="e">
        <f t="shared" si="31"/>
        <v>#DIV/0!</v>
      </c>
    </row>
    <row r="302" spans="2:9" ht="13.5">
      <c r="B302" s="127">
        <v>254</v>
      </c>
      <c r="C302" s="127">
        <f t="shared" si="25"/>
        <v>0</v>
      </c>
      <c r="D302" s="207" t="e">
        <f t="shared" si="26"/>
        <v>#DIV/0!</v>
      </c>
      <c r="E302" s="207" t="e">
        <f t="shared" si="27"/>
        <v>#DIV/0!</v>
      </c>
      <c r="F302" s="208" t="e">
        <f t="shared" si="28"/>
        <v>#DIV/0!</v>
      </c>
      <c r="G302" s="127" t="e">
        <f t="shared" si="29"/>
        <v>#DIV/0!</v>
      </c>
      <c r="H302" s="127" t="e">
        <f t="shared" si="30"/>
        <v>#DIV/0!</v>
      </c>
      <c r="I302" s="209" t="e">
        <f t="shared" si="31"/>
        <v>#DIV/0!</v>
      </c>
    </row>
    <row r="303" spans="2:9" ht="13.5">
      <c r="B303" s="127">
        <v>255</v>
      </c>
      <c r="C303" s="127">
        <f t="shared" si="25"/>
        <v>0</v>
      </c>
      <c r="D303" s="207" t="e">
        <f t="shared" si="26"/>
        <v>#DIV/0!</v>
      </c>
      <c r="E303" s="207" t="e">
        <f t="shared" si="27"/>
        <v>#DIV/0!</v>
      </c>
      <c r="F303" s="208" t="e">
        <f t="shared" si="28"/>
        <v>#DIV/0!</v>
      </c>
      <c r="G303" s="127" t="e">
        <f t="shared" si="29"/>
        <v>#DIV/0!</v>
      </c>
      <c r="H303" s="127" t="e">
        <f t="shared" si="30"/>
        <v>#DIV/0!</v>
      </c>
      <c r="I303" s="209" t="e">
        <f t="shared" si="31"/>
        <v>#DIV/0!</v>
      </c>
    </row>
    <row r="304" spans="2:9" ht="13.5">
      <c r="B304" s="127">
        <v>256</v>
      </c>
      <c r="C304" s="127">
        <f aca="true" t="shared" si="32" ref="C304:C348">MIN(D$30*B304^2,D$31)</f>
        <v>0</v>
      </c>
      <c r="D304" s="207" t="e">
        <f aca="true" t="shared" si="33" ref="D304:D348">IF(D$29/D$28&lt;=0.18,16.9*C304^(2/3)/D$28^(5/3),5.38*(C304/D$29)^(2/3)/D$28)</f>
        <v>#DIV/0!</v>
      </c>
      <c r="E304" s="207" t="e">
        <f aca="true" t="shared" si="34" ref="E304:E348">D$27+D304</f>
        <v>#DIV/0!</v>
      </c>
      <c r="F304" s="208" t="e">
        <f aca="true" t="shared" si="35" ref="F304:F348">IF(D$29/D$28&lt;=0.15,0.96*(C304/D$28)^(1/3),0.195*C304^(1/3)*D$28^0.5/D$29^(5/6))</f>
        <v>#DIV/0!</v>
      </c>
      <c r="G304" s="127" t="e">
        <f aca="true" t="shared" si="36" ref="G304:G348">D$35*D304</f>
        <v>#DIV/0!</v>
      </c>
      <c r="H304" s="127" t="e">
        <f aca="true" t="shared" si="37" ref="H304:H348">IF(AND(G304&gt;=D$39,F304&gt;=D$40),B304,"-")</f>
        <v>#DIV/0!</v>
      </c>
      <c r="I304" s="209" t="e">
        <f aca="true" t="shared" si="38" ref="I304:I348">IF(AND(G304&gt;=D$39,F304&gt;=D$40),C304,"-")</f>
        <v>#DIV/0!</v>
      </c>
    </row>
    <row r="305" spans="2:9" ht="13.5">
      <c r="B305" s="127">
        <v>257</v>
      </c>
      <c r="C305" s="127">
        <f t="shared" si="32"/>
        <v>0</v>
      </c>
      <c r="D305" s="207" t="e">
        <f t="shared" si="33"/>
        <v>#DIV/0!</v>
      </c>
      <c r="E305" s="207" t="e">
        <f t="shared" si="34"/>
        <v>#DIV/0!</v>
      </c>
      <c r="F305" s="208" t="e">
        <f t="shared" si="35"/>
        <v>#DIV/0!</v>
      </c>
      <c r="G305" s="127" t="e">
        <f t="shared" si="36"/>
        <v>#DIV/0!</v>
      </c>
      <c r="H305" s="127" t="e">
        <f t="shared" si="37"/>
        <v>#DIV/0!</v>
      </c>
      <c r="I305" s="209" t="e">
        <f t="shared" si="38"/>
        <v>#DIV/0!</v>
      </c>
    </row>
    <row r="306" spans="2:9" ht="13.5">
      <c r="B306" s="127">
        <v>258</v>
      </c>
      <c r="C306" s="127">
        <f t="shared" si="32"/>
        <v>0</v>
      </c>
      <c r="D306" s="207" t="e">
        <f t="shared" si="33"/>
        <v>#DIV/0!</v>
      </c>
      <c r="E306" s="207" t="e">
        <f t="shared" si="34"/>
        <v>#DIV/0!</v>
      </c>
      <c r="F306" s="208" t="e">
        <f t="shared" si="35"/>
        <v>#DIV/0!</v>
      </c>
      <c r="G306" s="127" t="e">
        <f t="shared" si="36"/>
        <v>#DIV/0!</v>
      </c>
      <c r="H306" s="127" t="e">
        <f t="shared" si="37"/>
        <v>#DIV/0!</v>
      </c>
      <c r="I306" s="209" t="e">
        <f t="shared" si="38"/>
        <v>#DIV/0!</v>
      </c>
    </row>
    <row r="307" spans="2:9" ht="13.5">
      <c r="B307" s="127">
        <v>259</v>
      </c>
      <c r="C307" s="127">
        <f t="shared" si="32"/>
        <v>0</v>
      </c>
      <c r="D307" s="207" t="e">
        <f t="shared" si="33"/>
        <v>#DIV/0!</v>
      </c>
      <c r="E307" s="207" t="e">
        <f t="shared" si="34"/>
        <v>#DIV/0!</v>
      </c>
      <c r="F307" s="208" t="e">
        <f t="shared" si="35"/>
        <v>#DIV/0!</v>
      </c>
      <c r="G307" s="127" t="e">
        <f t="shared" si="36"/>
        <v>#DIV/0!</v>
      </c>
      <c r="H307" s="127" t="e">
        <f t="shared" si="37"/>
        <v>#DIV/0!</v>
      </c>
      <c r="I307" s="209" t="e">
        <f t="shared" si="38"/>
        <v>#DIV/0!</v>
      </c>
    </row>
    <row r="308" spans="2:9" ht="13.5">
      <c r="B308" s="127">
        <v>260</v>
      </c>
      <c r="C308" s="127">
        <f t="shared" si="32"/>
        <v>0</v>
      </c>
      <c r="D308" s="207" t="e">
        <f t="shared" si="33"/>
        <v>#DIV/0!</v>
      </c>
      <c r="E308" s="207" t="e">
        <f t="shared" si="34"/>
        <v>#DIV/0!</v>
      </c>
      <c r="F308" s="208" t="e">
        <f t="shared" si="35"/>
        <v>#DIV/0!</v>
      </c>
      <c r="G308" s="127" t="e">
        <f t="shared" si="36"/>
        <v>#DIV/0!</v>
      </c>
      <c r="H308" s="127" t="e">
        <f t="shared" si="37"/>
        <v>#DIV/0!</v>
      </c>
      <c r="I308" s="209" t="e">
        <f t="shared" si="38"/>
        <v>#DIV/0!</v>
      </c>
    </row>
    <row r="309" spans="2:9" ht="13.5">
      <c r="B309" s="127">
        <v>261</v>
      </c>
      <c r="C309" s="127">
        <f t="shared" si="32"/>
        <v>0</v>
      </c>
      <c r="D309" s="207" t="e">
        <f t="shared" si="33"/>
        <v>#DIV/0!</v>
      </c>
      <c r="E309" s="207" t="e">
        <f t="shared" si="34"/>
        <v>#DIV/0!</v>
      </c>
      <c r="F309" s="208" t="e">
        <f t="shared" si="35"/>
        <v>#DIV/0!</v>
      </c>
      <c r="G309" s="127" t="e">
        <f t="shared" si="36"/>
        <v>#DIV/0!</v>
      </c>
      <c r="H309" s="127" t="e">
        <f t="shared" si="37"/>
        <v>#DIV/0!</v>
      </c>
      <c r="I309" s="209" t="e">
        <f t="shared" si="38"/>
        <v>#DIV/0!</v>
      </c>
    </row>
    <row r="310" spans="2:9" ht="13.5">
      <c r="B310" s="127">
        <v>262</v>
      </c>
      <c r="C310" s="127">
        <f t="shared" si="32"/>
        <v>0</v>
      </c>
      <c r="D310" s="207" t="e">
        <f t="shared" si="33"/>
        <v>#DIV/0!</v>
      </c>
      <c r="E310" s="207" t="e">
        <f t="shared" si="34"/>
        <v>#DIV/0!</v>
      </c>
      <c r="F310" s="208" t="e">
        <f t="shared" si="35"/>
        <v>#DIV/0!</v>
      </c>
      <c r="G310" s="127" t="e">
        <f t="shared" si="36"/>
        <v>#DIV/0!</v>
      </c>
      <c r="H310" s="127" t="e">
        <f t="shared" si="37"/>
        <v>#DIV/0!</v>
      </c>
      <c r="I310" s="209" t="e">
        <f t="shared" si="38"/>
        <v>#DIV/0!</v>
      </c>
    </row>
    <row r="311" spans="2:9" ht="13.5">
      <c r="B311" s="127">
        <v>263</v>
      </c>
      <c r="C311" s="127">
        <f t="shared" si="32"/>
        <v>0</v>
      </c>
      <c r="D311" s="207" t="e">
        <f t="shared" si="33"/>
        <v>#DIV/0!</v>
      </c>
      <c r="E311" s="207" t="e">
        <f t="shared" si="34"/>
        <v>#DIV/0!</v>
      </c>
      <c r="F311" s="208" t="e">
        <f t="shared" si="35"/>
        <v>#DIV/0!</v>
      </c>
      <c r="G311" s="127" t="e">
        <f t="shared" si="36"/>
        <v>#DIV/0!</v>
      </c>
      <c r="H311" s="127" t="e">
        <f t="shared" si="37"/>
        <v>#DIV/0!</v>
      </c>
      <c r="I311" s="209" t="e">
        <f t="shared" si="38"/>
        <v>#DIV/0!</v>
      </c>
    </row>
    <row r="312" spans="2:9" ht="13.5">
      <c r="B312" s="127">
        <v>264</v>
      </c>
      <c r="C312" s="127">
        <f t="shared" si="32"/>
        <v>0</v>
      </c>
      <c r="D312" s="207" t="e">
        <f t="shared" si="33"/>
        <v>#DIV/0!</v>
      </c>
      <c r="E312" s="207" t="e">
        <f t="shared" si="34"/>
        <v>#DIV/0!</v>
      </c>
      <c r="F312" s="208" t="e">
        <f t="shared" si="35"/>
        <v>#DIV/0!</v>
      </c>
      <c r="G312" s="127" t="e">
        <f t="shared" si="36"/>
        <v>#DIV/0!</v>
      </c>
      <c r="H312" s="127" t="e">
        <f t="shared" si="37"/>
        <v>#DIV/0!</v>
      </c>
      <c r="I312" s="209" t="e">
        <f t="shared" si="38"/>
        <v>#DIV/0!</v>
      </c>
    </row>
    <row r="313" spans="2:9" ht="13.5">
      <c r="B313" s="127">
        <v>265</v>
      </c>
      <c r="C313" s="127">
        <f t="shared" si="32"/>
        <v>0</v>
      </c>
      <c r="D313" s="207" t="e">
        <f t="shared" si="33"/>
        <v>#DIV/0!</v>
      </c>
      <c r="E313" s="207" t="e">
        <f t="shared" si="34"/>
        <v>#DIV/0!</v>
      </c>
      <c r="F313" s="208" t="e">
        <f t="shared" si="35"/>
        <v>#DIV/0!</v>
      </c>
      <c r="G313" s="127" t="e">
        <f t="shared" si="36"/>
        <v>#DIV/0!</v>
      </c>
      <c r="H313" s="127" t="e">
        <f t="shared" si="37"/>
        <v>#DIV/0!</v>
      </c>
      <c r="I313" s="209" t="e">
        <f t="shared" si="38"/>
        <v>#DIV/0!</v>
      </c>
    </row>
    <row r="314" spans="2:9" ht="13.5">
      <c r="B314" s="127">
        <v>266</v>
      </c>
      <c r="C314" s="127">
        <f t="shared" si="32"/>
        <v>0</v>
      </c>
      <c r="D314" s="207" t="e">
        <f t="shared" si="33"/>
        <v>#DIV/0!</v>
      </c>
      <c r="E314" s="207" t="e">
        <f t="shared" si="34"/>
        <v>#DIV/0!</v>
      </c>
      <c r="F314" s="208" t="e">
        <f t="shared" si="35"/>
        <v>#DIV/0!</v>
      </c>
      <c r="G314" s="127" t="e">
        <f t="shared" si="36"/>
        <v>#DIV/0!</v>
      </c>
      <c r="H314" s="127" t="e">
        <f t="shared" si="37"/>
        <v>#DIV/0!</v>
      </c>
      <c r="I314" s="209" t="e">
        <f t="shared" si="38"/>
        <v>#DIV/0!</v>
      </c>
    </row>
    <row r="315" spans="2:9" ht="13.5">
      <c r="B315" s="127">
        <v>267</v>
      </c>
      <c r="C315" s="127">
        <f t="shared" si="32"/>
        <v>0</v>
      </c>
      <c r="D315" s="207" t="e">
        <f t="shared" si="33"/>
        <v>#DIV/0!</v>
      </c>
      <c r="E315" s="207" t="e">
        <f t="shared" si="34"/>
        <v>#DIV/0!</v>
      </c>
      <c r="F315" s="208" t="e">
        <f t="shared" si="35"/>
        <v>#DIV/0!</v>
      </c>
      <c r="G315" s="127" t="e">
        <f t="shared" si="36"/>
        <v>#DIV/0!</v>
      </c>
      <c r="H315" s="127" t="e">
        <f t="shared" si="37"/>
        <v>#DIV/0!</v>
      </c>
      <c r="I315" s="209" t="e">
        <f t="shared" si="38"/>
        <v>#DIV/0!</v>
      </c>
    </row>
    <row r="316" spans="2:9" ht="13.5">
      <c r="B316" s="127">
        <v>268</v>
      </c>
      <c r="C316" s="127">
        <f t="shared" si="32"/>
        <v>0</v>
      </c>
      <c r="D316" s="207" t="e">
        <f t="shared" si="33"/>
        <v>#DIV/0!</v>
      </c>
      <c r="E316" s="207" t="e">
        <f t="shared" si="34"/>
        <v>#DIV/0!</v>
      </c>
      <c r="F316" s="208" t="e">
        <f t="shared" si="35"/>
        <v>#DIV/0!</v>
      </c>
      <c r="G316" s="127" t="e">
        <f t="shared" si="36"/>
        <v>#DIV/0!</v>
      </c>
      <c r="H316" s="127" t="e">
        <f t="shared" si="37"/>
        <v>#DIV/0!</v>
      </c>
      <c r="I316" s="209" t="e">
        <f t="shared" si="38"/>
        <v>#DIV/0!</v>
      </c>
    </row>
    <row r="317" spans="2:9" ht="13.5">
      <c r="B317" s="127">
        <v>269</v>
      </c>
      <c r="C317" s="127">
        <f t="shared" si="32"/>
        <v>0</v>
      </c>
      <c r="D317" s="207" t="e">
        <f t="shared" si="33"/>
        <v>#DIV/0!</v>
      </c>
      <c r="E317" s="207" t="e">
        <f t="shared" si="34"/>
        <v>#DIV/0!</v>
      </c>
      <c r="F317" s="208" t="e">
        <f t="shared" si="35"/>
        <v>#DIV/0!</v>
      </c>
      <c r="G317" s="127" t="e">
        <f t="shared" si="36"/>
        <v>#DIV/0!</v>
      </c>
      <c r="H317" s="127" t="e">
        <f t="shared" si="37"/>
        <v>#DIV/0!</v>
      </c>
      <c r="I317" s="209" t="e">
        <f t="shared" si="38"/>
        <v>#DIV/0!</v>
      </c>
    </row>
    <row r="318" spans="2:9" ht="13.5">
      <c r="B318" s="127">
        <v>270</v>
      </c>
      <c r="C318" s="127">
        <f t="shared" si="32"/>
        <v>0</v>
      </c>
      <c r="D318" s="207" t="e">
        <f t="shared" si="33"/>
        <v>#DIV/0!</v>
      </c>
      <c r="E318" s="207" t="e">
        <f t="shared" si="34"/>
        <v>#DIV/0!</v>
      </c>
      <c r="F318" s="208" t="e">
        <f t="shared" si="35"/>
        <v>#DIV/0!</v>
      </c>
      <c r="G318" s="127" t="e">
        <f t="shared" si="36"/>
        <v>#DIV/0!</v>
      </c>
      <c r="H318" s="127" t="e">
        <f t="shared" si="37"/>
        <v>#DIV/0!</v>
      </c>
      <c r="I318" s="209" t="e">
        <f t="shared" si="38"/>
        <v>#DIV/0!</v>
      </c>
    </row>
    <row r="319" spans="2:9" ht="13.5">
      <c r="B319" s="127">
        <v>271</v>
      </c>
      <c r="C319" s="127">
        <f t="shared" si="32"/>
        <v>0</v>
      </c>
      <c r="D319" s="207" t="e">
        <f t="shared" si="33"/>
        <v>#DIV/0!</v>
      </c>
      <c r="E319" s="207" t="e">
        <f t="shared" si="34"/>
        <v>#DIV/0!</v>
      </c>
      <c r="F319" s="208" t="e">
        <f t="shared" si="35"/>
        <v>#DIV/0!</v>
      </c>
      <c r="G319" s="127" t="e">
        <f t="shared" si="36"/>
        <v>#DIV/0!</v>
      </c>
      <c r="H319" s="127" t="e">
        <f t="shared" si="37"/>
        <v>#DIV/0!</v>
      </c>
      <c r="I319" s="209" t="e">
        <f t="shared" si="38"/>
        <v>#DIV/0!</v>
      </c>
    </row>
    <row r="320" spans="2:9" ht="13.5">
      <c r="B320" s="127">
        <v>272</v>
      </c>
      <c r="C320" s="127">
        <f t="shared" si="32"/>
        <v>0</v>
      </c>
      <c r="D320" s="207" t="e">
        <f t="shared" si="33"/>
        <v>#DIV/0!</v>
      </c>
      <c r="E320" s="207" t="e">
        <f t="shared" si="34"/>
        <v>#DIV/0!</v>
      </c>
      <c r="F320" s="208" t="e">
        <f t="shared" si="35"/>
        <v>#DIV/0!</v>
      </c>
      <c r="G320" s="127" t="e">
        <f t="shared" si="36"/>
        <v>#DIV/0!</v>
      </c>
      <c r="H320" s="127" t="e">
        <f t="shared" si="37"/>
        <v>#DIV/0!</v>
      </c>
      <c r="I320" s="209" t="e">
        <f t="shared" si="38"/>
        <v>#DIV/0!</v>
      </c>
    </row>
    <row r="321" spans="2:9" ht="13.5">
      <c r="B321" s="127">
        <v>273</v>
      </c>
      <c r="C321" s="127">
        <f t="shared" si="32"/>
        <v>0</v>
      </c>
      <c r="D321" s="207" t="e">
        <f t="shared" si="33"/>
        <v>#DIV/0!</v>
      </c>
      <c r="E321" s="207" t="e">
        <f t="shared" si="34"/>
        <v>#DIV/0!</v>
      </c>
      <c r="F321" s="208" t="e">
        <f t="shared" si="35"/>
        <v>#DIV/0!</v>
      </c>
      <c r="G321" s="127" t="e">
        <f t="shared" si="36"/>
        <v>#DIV/0!</v>
      </c>
      <c r="H321" s="127" t="e">
        <f t="shared" si="37"/>
        <v>#DIV/0!</v>
      </c>
      <c r="I321" s="209" t="e">
        <f t="shared" si="38"/>
        <v>#DIV/0!</v>
      </c>
    </row>
    <row r="322" spans="2:9" ht="13.5">
      <c r="B322" s="127">
        <v>274</v>
      </c>
      <c r="C322" s="127">
        <f t="shared" si="32"/>
        <v>0</v>
      </c>
      <c r="D322" s="207" t="e">
        <f t="shared" si="33"/>
        <v>#DIV/0!</v>
      </c>
      <c r="E322" s="207" t="e">
        <f t="shared" si="34"/>
        <v>#DIV/0!</v>
      </c>
      <c r="F322" s="208" t="e">
        <f t="shared" si="35"/>
        <v>#DIV/0!</v>
      </c>
      <c r="G322" s="127" t="e">
        <f t="shared" si="36"/>
        <v>#DIV/0!</v>
      </c>
      <c r="H322" s="127" t="e">
        <f t="shared" si="37"/>
        <v>#DIV/0!</v>
      </c>
      <c r="I322" s="209" t="e">
        <f t="shared" si="38"/>
        <v>#DIV/0!</v>
      </c>
    </row>
    <row r="323" spans="2:9" ht="13.5">
      <c r="B323" s="127">
        <v>275</v>
      </c>
      <c r="C323" s="127">
        <f t="shared" si="32"/>
        <v>0</v>
      </c>
      <c r="D323" s="207" t="e">
        <f t="shared" si="33"/>
        <v>#DIV/0!</v>
      </c>
      <c r="E323" s="207" t="e">
        <f t="shared" si="34"/>
        <v>#DIV/0!</v>
      </c>
      <c r="F323" s="208" t="e">
        <f t="shared" si="35"/>
        <v>#DIV/0!</v>
      </c>
      <c r="G323" s="127" t="e">
        <f t="shared" si="36"/>
        <v>#DIV/0!</v>
      </c>
      <c r="H323" s="127" t="e">
        <f t="shared" si="37"/>
        <v>#DIV/0!</v>
      </c>
      <c r="I323" s="209" t="e">
        <f t="shared" si="38"/>
        <v>#DIV/0!</v>
      </c>
    </row>
    <row r="324" spans="2:9" ht="13.5">
      <c r="B324" s="127">
        <v>276</v>
      </c>
      <c r="C324" s="127">
        <f t="shared" si="32"/>
        <v>0</v>
      </c>
      <c r="D324" s="207" t="e">
        <f t="shared" si="33"/>
        <v>#DIV/0!</v>
      </c>
      <c r="E324" s="207" t="e">
        <f t="shared" si="34"/>
        <v>#DIV/0!</v>
      </c>
      <c r="F324" s="208" t="e">
        <f t="shared" si="35"/>
        <v>#DIV/0!</v>
      </c>
      <c r="G324" s="127" t="e">
        <f t="shared" si="36"/>
        <v>#DIV/0!</v>
      </c>
      <c r="H324" s="127" t="e">
        <f t="shared" si="37"/>
        <v>#DIV/0!</v>
      </c>
      <c r="I324" s="209" t="e">
        <f t="shared" si="38"/>
        <v>#DIV/0!</v>
      </c>
    </row>
    <row r="325" spans="2:9" ht="13.5">
      <c r="B325" s="127">
        <v>277</v>
      </c>
      <c r="C325" s="127">
        <f t="shared" si="32"/>
        <v>0</v>
      </c>
      <c r="D325" s="207" t="e">
        <f t="shared" si="33"/>
        <v>#DIV/0!</v>
      </c>
      <c r="E325" s="207" t="e">
        <f t="shared" si="34"/>
        <v>#DIV/0!</v>
      </c>
      <c r="F325" s="208" t="e">
        <f t="shared" si="35"/>
        <v>#DIV/0!</v>
      </c>
      <c r="G325" s="127" t="e">
        <f t="shared" si="36"/>
        <v>#DIV/0!</v>
      </c>
      <c r="H325" s="127" t="e">
        <f t="shared" si="37"/>
        <v>#DIV/0!</v>
      </c>
      <c r="I325" s="209" t="e">
        <f t="shared" si="38"/>
        <v>#DIV/0!</v>
      </c>
    </row>
    <row r="326" spans="2:9" ht="13.5">
      <c r="B326" s="127">
        <v>278</v>
      </c>
      <c r="C326" s="127">
        <f t="shared" si="32"/>
        <v>0</v>
      </c>
      <c r="D326" s="207" t="e">
        <f t="shared" si="33"/>
        <v>#DIV/0!</v>
      </c>
      <c r="E326" s="207" t="e">
        <f t="shared" si="34"/>
        <v>#DIV/0!</v>
      </c>
      <c r="F326" s="208" t="e">
        <f t="shared" si="35"/>
        <v>#DIV/0!</v>
      </c>
      <c r="G326" s="127" t="e">
        <f t="shared" si="36"/>
        <v>#DIV/0!</v>
      </c>
      <c r="H326" s="127" t="e">
        <f t="shared" si="37"/>
        <v>#DIV/0!</v>
      </c>
      <c r="I326" s="209" t="e">
        <f t="shared" si="38"/>
        <v>#DIV/0!</v>
      </c>
    </row>
    <row r="327" spans="2:9" ht="13.5">
      <c r="B327" s="127">
        <v>279</v>
      </c>
      <c r="C327" s="127">
        <f t="shared" si="32"/>
        <v>0</v>
      </c>
      <c r="D327" s="207" t="e">
        <f t="shared" si="33"/>
        <v>#DIV/0!</v>
      </c>
      <c r="E327" s="207" t="e">
        <f t="shared" si="34"/>
        <v>#DIV/0!</v>
      </c>
      <c r="F327" s="208" t="e">
        <f t="shared" si="35"/>
        <v>#DIV/0!</v>
      </c>
      <c r="G327" s="127" t="e">
        <f t="shared" si="36"/>
        <v>#DIV/0!</v>
      </c>
      <c r="H327" s="127" t="e">
        <f t="shared" si="37"/>
        <v>#DIV/0!</v>
      </c>
      <c r="I327" s="209" t="e">
        <f t="shared" si="38"/>
        <v>#DIV/0!</v>
      </c>
    </row>
    <row r="328" spans="2:9" ht="13.5">
      <c r="B328" s="127">
        <v>280</v>
      </c>
      <c r="C328" s="127">
        <f t="shared" si="32"/>
        <v>0</v>
      </c>
      <c r="D328" s="207" t="e">
        <f t="shared" si="33"/>
        <v>#DIV/0!</v>
      </c>
      <c r="E328" s="207" t="e">
        <f t="shared" si="34"/>
        <v>#DIV/0!</v>
      </c>
      <c r="F328" s="208" t="e">
        <f t="shared" si="35"/>
        <v>#DIV/0!</v>
      </c>
      <c r="G328" s="127" t="e">
        <f t="shared" si="36"/>
        <v>#DIV/0!</v>
      </c>
      <c r="H328" s="127" t="e">
        <f t="shared" si="37"/>
        <v>#DIV/0!</v>
      </c>
      <c r="I328" s="209" t="e">
        <f t="shared" si="38"/>
        <v>#DIV/0!</v>
      </c>
    </row>
    <row r="329" spans="2:9" ht="13.5">
      <c r="B329" s="127">
        <v>281</v>
      </c>
      <c r="C329" s="127">
        <f t="shared" si="32"/>
        <v>0</v>
      </c>
      <c r="D329" s="207" t="e">
        <f t="shared" si="33"/>
        <v>#DIV/0!</v>
      </c>
      <c r="E329" s="207" t="e">
        <f t="shared" si="34"/>
        <v>#DIV/0!</v>
      </c>
      <c r="F329" s="208" t="e">
        <f t="shared" si="35"/>
        <v>#DIV/0!</v>
      </c>
      <c r="G329" s="127" t="e">
        <f t="shared" si="36"/>
        <v>#DIV/0!</v>
      </c>
      <c r="H329" s="127" t="e">
        <f t="shared" si="37"/>
        <v>#DIV/0!</v>
      </c>
      <c r="I329" s="209" t="e">
        <f t="shared" si="38"/>
        <v>#DIV/0!</v>
      </c>
    </row>
    <row r="330" spans="2:9" ht="13.5">
      <c r="B330" s="127">
        <v>282</v>
      </c>
      <c r="C330" s="127">
        <f t="shared" si="32"/>
        <v>0</v>
      </c>
      <c r="D330" s="207" t="e">
        <f t="shared" si="33"/>
        <v>#DIV/0!</v>
      </c>
      <c r="E330" s="207" t="e">
        <f t="shared" si="34"/>
        <v>#DIV/0!</v>
      </c>
      <c r="F330" s="208" t="e">
        <f t="shared" si="35"/>
        <v>#DIV/0!</v>
      </c>
      <c r="G330" s="127" t="e">
        <f t="shared" si="36"/>
        <v>#DIV/0!</v>
      </c>
      <c r="H330" s="127" t="e">
        <f t="shared" si="37"/>
        <v>#DIV/0!</v>
      </c>
      <c r="I330" s="209" t="e">
        <f t="shared" si="38"/>
        <v>#DIV/0!</v>
      </c>
    </row>
    <row r="331" spans="2:9" ht="13.5">
      <c r="B331" s="127">
        <v>283</v>
      </c>
      <c r="C331" s="127">
        <f t="shared" si="32"/>
        <v>0</v>
      </c>
      <c r="D331" s="207" t="e">
        <f t="shared" si="33"/>
        <v>#DIV/0!</v>
      </c>
      <c r="E331" s="207" t="e">
        <f t="shared" si="34"/>
        <v>#DIV/0!</v>
      </c>
      <c r="F331" s="208" t="e">
        <f t="shared" si="35"/>
        <v>#DIV/0!</v>
      </c>
      <c r="G331" s="127" t="e">
        <f t="shared" si="36"/>
        <v>#DIV/0!</v>
      </c>
      <c r="H331" s="127" t="e">
        <f t="shared" si="37"/>
        <v>#DIV/0!</v>
      </c>
      <c r="I331" s="209" t="e">
        <f t="shared" si="38"/>
        <v>#DIV/0!</v>
      </c>
    </row>
    <row r="332" spans="2:9" ht="13.5">
      <c r="B332" s="127">
        <v>284</v>
      </c>
      <c r="C332" s="127">
        <f t="shared" si="32"/>
        <v>0</v>
      </c>
      <c r="D332" s="207" t="e">
        <f t="shared" si="33"/>
        <v>#DIV/0!</v>
      </c>
      <c r="E332" s="207" t="e">
        <f t="shared" si="34"/>
        <v>#DIV/0!</v>
      </c>
      <c r="F332" s="208" t="e">
        <f t="shared" si="35"/>
        <v>#DIV/0!</v>
      </c>
      <c r="G332" s="127" t="e">
        <f t="shared" si="36"/>
        <v>#DIV/0!</v>
      </c>
      <c r="H332" s="127" t="e">
        <f t="shared" si="37"/>
        <v>#DIV/0!</v>
      </c>
      <c r="I332" s="209" t="e">
        <f t="shared" si="38"/>
        <v>#DIV/0!</v>
      </c>
    </row>
    <row r="333" spans="2:9" ht="13.5">
      <c r="B333" s="127">
        <v>285</v>
      </c>
      <c r="C333" s="127">
        <f t="shared" si="32"/>
        <v>0</v>
      </c>
      <c r="D333" s="207" t="e">
        <f t="shared" si="33"/>
        <v>#DIV/0!</v>
      </c>
      <c r="E333" s="207" t="e">
        <f t="shared" si="34"/>
        <v>#DIV/0!</v>
      </c>
      <c r="F333" s="208" t="e">
        <f t="shared" si="35"/>
        <v>#DIV/0!</v>
      </c>
      <c r="G333" s="127" t="e">
        <f t="shared" si="36"/>
        <v>#DIV/0!</v>
      </c>
      <c r="H333" s="127" t="e">
        <f t="shared" si="37"/>
        <v>#DIV/0!</v>
      </c>
      <c r="I333" s="209" t="e">
        <f t="shared" si="38"/>
        <v>#DIV/0!</v>
      </c>
    </row>
    <row r="334" spans="2:9" ht="13.5">
      <c r="B334" s="127">
        <v>286</v>
      </c>
      <c r="C334" s="127">
        <f t="shared" si="32"/>
        <v>0</v>
      </c>
      <c r="D334" s="207" t="e">
        <f t="shared" si="33"/>
        <v>#DIV/0!</v>
      </c>
      <c r="E334" s="207" t="e">
        <f t="shared" si="34"/>
        <v>#DIV/0!</v>
      </c>
      <c r="F334" s="208" t="e">
        <f t="shared" si="35"/>
        <v>#DIV/0!</v>
      </c>
      <c r="G334" s="127" t="e">
        <f t="shared" si="36"/>
        <v>#DIV/0!</v>
      </c>
      <c r="H334" s="127" t="e">
        <f t="shared" si="37"/>
        <v>#DIV/0!</v>
      </c>
      <c r="I334" s="209" t="e">
        <f t="shared" si="38"/>
        <v>#DIV/0!</v>
      </c>
    </row>
    <row r="335" spans="2:9" ht="13.5">
      <c r="B335" s="127">
        <v>287</v>
      </c>
      <c r="C335" s="127">
        <f t="shared" si="32"/>
        <v>0</v>
      </c>
      <c r="D335" s="207" t="e">
        <f t="shared" si="33"/>
        <v>#DIV/0!</v>
      </c>
      <c r="E335" s="207" t="e">
        <f t="shared" si="34"/>
        <v>#DIV/0!</v>
      </c>
      <c r="F335" s="208" t="e">
        <f t="shared" si="35"/>
        <v>#DIV/0!</v>
      </c>
      <c r="G335" s="127" t="e">
        <f t="shared" si="36"/>
        <v>#DIV/0!</v>
      </c>
      <c r="H335" s="127" t="e">
        <f t="shared" si="37"/>
        <v>#DIV/0!</v>
      </c>
      <c r="I335" s="209" t="e">
        <f t="shared" si="38"/>
        <v>#DIV/0!</v>
      </c>
    </row>
    <row r="336" spans="2:9" ht="13.5">
      <c r="B336" s="127">
        <v>288</v>
      </c>
      <c r="C336" s="127">
        <f t="shared" si="32"/>
        <v>0</v>
      </c>
      <c r="D336" s="207" t="e">
        <f t="shared" si="33"/>
        <v>#DIV/0!</v>
      </c>
      <c r="E336" s="207" t="e">
        <f t="shared" si="34"/>
        <v>#DIV/0!</v>
      </c>
      <c r="F336" s="208" t="e">
        <f t="shared" si="35"/>
        <v>#DIV/0!</v>
      </c>
      <c r="G336" s="127" t="e">
        <f t="shared" si="36"/>
        <v>#DIV/0!</v>
      </c>
      <c r="H336" s="127" t="e">
        <f t="shared" si="37"/>
        <v>#DIV/0!</v>
      </c>
      <c r="I336" s="209" t="e">
        <f t="shared" si="38"/>
        <v>#DIV/0!</v>
      </c>
    </row>
    <row r="337" spans="2:9" ht="13.5">
      <c r="B337" s="127">
        <v>289</v>
      </c>
      <c r="C337" s="127">
        <f t="shared" si="32"/>
        <v>0</v>
      </c>
      <c r="D337" s="207" t="e">
        <f t="shared" si="33"/>
        <v>#DIV/0!</v>
      </c>
      <c r="E337" s="207" t="e">
        <f t="shared" si="34"/>
        <v>#DIV/0!</v>
      </c>
      <c r="F337" s="208" t="e">
        <f t="shared" si="35"/>
        <v>#DIV/0!</v>
      </c>
      <c r="G337" s="127" t="e">
        <f t="shared" si="36"/>
        <v>#DIV/0!</v>
      </c>
      <c r="H337" s="127" t="e">
        <f t="shared" si="37"/>
        <v>#DIV/0!</v>
      </c>
      <c r="I337" s="209" t="e">
        <f t="shared" si="38"/>
        <v>#DIV/0!</v>
      </c>
    </row>
    <row r="338" spans="2:9" ht="13.5">
      <c r="B338" s="127">
        <v>290</v>
      </c>
      <c r="C338" s="127">
        <f t="shared" si="32"/>
        <v>0</v>
      </c>
      <c r="D338" s="207" t="e">
        <f t="shared" si="33"/>
        <v>#DIV/0!</v>
      </c>
      <c r="E338" s="207" t="e">
        <f t="shared" si="34"/>
        <v>#DIV/0!</v>
      </c>
      <c r="F338" s="208" t="e">
        <f t="shared" si="35"/>
        <v>#DIV/0!</v>
      </c>
      <c r="G338" s="127" t="e">
        <f t="shared" si="36"/>
        <v>#DIV/0!</v>
      </c>
      <c r="H338" s="127" t="e">
        <f t="shared" si="37"/>
        <v>#DIV/0!</v>
      </c>
      <c r="I338" s="209" t="e">
        <f t="shared" si="38"/>
        <v>#DIV/0!</v>
      </c>
    </row>
    <row r="339" spans="2:9" ht="13.5">
      <c r="B339" s="127">
        <v>291</v>
      </c>
      <c r="C339" s="127">
        <f t="shared" si="32"/>
        <v>0</v>
      </c>
      <c r="D339" s="207" t="e">
        <f t="shared" si="33"/>
        <v>#DIV/0!</v>
      </c>
      <c r="E339" s="207" t="e">
        <f t="shared" si="34"/>
        <v>#DIV/0!</v>
      </c>
      <c r="F339" s="208" t="e">
        <f t="shared" si="35"/>
        <v>#DIV/0!</v>
      </c>
      <c r="G339" s="127" t="e">
        <f t="shared" si="36"/>
        <v>#DIV/0!</v>
      </c>
      <c r="H339" s="127" t="e">
        <f t="shared" si="37"/>
        <v>#DIV/0!</v>
      </c>
      <c r="I339" s="209" t="e">
        <f t="shared" si="38"/>
        <v>#DIV/0!</v>
      </c>
    </row>
    <row r="340" spans="2:9" ht="13.5">
      <c r="B340" s="127">
        <v>292</v>
      </c>
      <c r="C340" s="127">
        <f t="shared" si="32"/>
        <v>0</v>
      </c>
      <c r="D340" s="207" t="e">
        <f t="shared" si="33"/>
        <v>#DIV/0!</v>
      </c>
      <c r="E340" s="207" t="e">
        <f t="shared" si="34"/>
        <v>#DIV/0!</v>
      </c>
      <c r="F340" s="208" t="e">
        <f t="shared" si="35"/>
        <v>#DIV/0!</v>
      </c>
      <c r="G340" s="127" t="e">
        <f t="shared" si="36"/>
        <v>#DIV/0!</v>
      </c>
      <c r="H340" s="127" t="e">
        <f t="shared" si="37"/>
        <v>#DIV/0!</v>
      </c>
      <c r="I340" s="209" t="e">
        <f t="shared" si="38"/>
        <v>#DIV/0!</v>
      </c>
    </row>
    <row r="341" spans="2:9" ht="13.5">
      <c r="B341" s="127">
        <v>293</v>
      </c>
      <c r="C341" s="127">
        <f t="shared" si="32"/>
        <v>0</v>
      </c>
      <c r="D341" s="207" t="e">
        <f t="shared" si="33"/>
        <v>#DIV/0!</v>
      </c>
      <c r="E341" s="207" t="e">
        <f t="shared" si="34"/>
        <v>#DIV/0!</v>
      </c>
      <c r="F341" s="208" t="e">
        <f t="shared" si="35"/>
        <v>#DIV/0!</v>
      </c>
      <c r="G341" s="127" t="e">
        <f t="shared" si="36"/>
        <v>#DIV/0!</v>
      </c>
      <c r="H341" s="127" t="e">
        <f t="shared" si="37"/>
        <v>#DIV/0!</v>
      </c>
      <c r="I341" s="209" t="e">
        <f t="shared" si="38"/>
        <v>#DIV/0!</v>
      </c>
    </row>
    <row r="342" spans="2:9" ht="13.5">
      <c r="B342" s="127">
        <v>294</v>
      </c>
      <c r="C342" s="127">
        <f t="shared" si="32"/>
        <v>0</v>
      </c>
      <c r="D342" s="207" t="e">
        <f t="shared" si="33"/>
        <v>#DIV/0!</v>
      </c>
      <c r="E342" s="207" t="e">
        <f t="shared" si="34"/>
        <v>#DIV/0!</v>
      </c>
      <c r="F342" s="208" t="e">
        <f t="shared" si="35"/>
        <v>#DIV/0!</v>
      </c>
      <c r="G342" s="127" t="e">
        <f t="shared" si="36"/>
        <v>#DIV/0!</v>
      </c>
      <c r="H342" s="127" t="e">
        <f t="shared" si="37"/>
        <v>#DIV/0!</v>
      </c>
      <c r="I342" s="209" t="e">
        <f t="shared" si="38"/>
        <v>#DIV/0!</v>
      </c>
    </row>
    <row r="343" spans="2:9" ht="13.5">
      <c r="B343" s="127">
        <v>295</v>
      </c>
      <c r="C343" s="127">
        <f t="shared" si="32"/>
        <v>0</v>
      </c>
      <c r="D343" s="207" t="e">
        <f t="shared" si="33"/>
        <v>#DIV/0!</v>
      </c>
      <c r="E343" s="207" t="e">
        <f t="shared" si="34"/>
        <v>#DIV/0!</v>
      </c>
      <c r="F343" s="208" t="e">
        <f t="shared" si="35"/>
        <v>#DIV/0!</v>
      </c>
      <c r="G343" s="127" t="e">
        <f t="shared" si="36"/>
        <v>#DIV/0!</v>
      </c>
      <c r="H343" s="127" t="e">
        <f t="shared" si="37"/>
        <v>#DIV/0!</v>
      </c>
      <c r="I343" s="209" t="e">
        <f t="shared" si="38"/>
        <v>#DIV/0!</v>
      </c>
    </row>
    <row r="344" spans="2:9" ht="13.5">
      <c r="B344" s="127">
        <v>296</v>
      </c>
      <c r="C344" s="127">
        <f t="shared" si="32"/>
        <v>0</v>
      </c>
      <c r="D344" s="207" t="e">
        <f t="shared" si="33"/>
        <v>#DIV/0!</v>
      </c>
      <c r="E344" s="207" t="e">
        <f t="shared" si="34"/>
        <v>#DIV/0!</v>
      </c>
      <c r="F344" s="208" t="e">
        <f t="shared" si="35"/>
        <v>#DIV/0!</v>
      </c>
      <c r="G344" s="127" t="e">
        <f t="shared" si="36"/>
        <v>#DIV/0!</v>
      </c>
      <c r="H344" s="127" t="e">
        <f t="shared" si="37"/>
        <v>#DIV/0!</v>
      </c>
      <c r="I344" s="209" t="e">
        <f t="shared" si="38"/>
        <v>#DIV/0!</v>
      </c>
    </row>
    <row r="345" spans="2:9" ht="13.5">
      <c r="B345" s="127">
        <v>297</v>
      </c>
      <c r="C345" s="127">
        <f t="shared" si="32"/>
        <v>0</v>
      </c>
      <c r="D345" s="207" t="e">
        <f t="shared" si="33"/>
        <v>#DIV/0!</v>
      </c>
      <c r="E345" s="207" t="e">
        <f t="shared" si="34"/>
        <v>#DIV/0!</v>
      </c>
      <c r="F345" s="208" t="e">
        <f t="shared" si="35"/>
        <v>#DIV/0!</v>
      </c>
      <c r="G345" s="127" t="e">
        <f t="shared" si="36"/>
        <v>#DIV/0!</v>
      </c>
      <c r="H345" s="127" t="e">
        <f t="shared" si="37"/>
        <v>#DIV/0!</v>
      </c>
      <c r="I345" s="209" t="e">
        <f t="shared" si="38"/>
        <v>#DIV/0!</v>
      </c>
    </row>
    <row r="346" spans="2:9" ht="13.5">
      <c r="B346" s="127">
        <v>298</v>
      </c>
      <c r="C346" s="127">
        <f t="shared" si="32"/>
        <v>0</v>
      </c>
      <c r="D346" s="207" t="e">
        <f t="shared" si="33"/>
        <v>#DIV/0!</v>
      </c>
      <c r="E346" s="207" t="e">
        <f t="shared" si="34"/>
        <v>#DIV/0!</v>
      </c>
      <c r="F346" s="208" t="e">
        <f t="shared" si="35"/>
        <v>#DIV/0!</v>
      </c>
      <c r="G346" s="127" t="e">
        <f t="shared" si="36"/>
        <v>#DIV/0!</v>
      </c>
      <c r="H346" s="127" t="e">
        <f t="shared" si="37"/>
        <v>#DIV/0!</v>
      </c>
      <c r="I346" s="209" t="e">
        <f t="shared" si="38"/>
        <v>#DIV/0!</v>
      </c>
    </row>
    <row r="347" spans="2:9" ht="13.5">
      <c r="B347" s="127">
        <v>299</v>
      </c>
      <c r="C347" s="127">
        <f t="shared" si="32"/>
        <v>0</v>
      </c>
      <c r="D347" s="207" t="e">
        <f t="shared" si="33"/>
        <v>#DIV/0!</v>
      </c>
      <c r="E347" s="207" t="e">
        <f t="shared" si="34"/>
        <v>#DIV/0!</v>
      </c>
      <c r="F347" s="208" t="e">
        <f t="shared" si="35"/>
        <v>#DIV/0!</v>
      </c>
      <c r="G347" s="127" t="e">
        <f t="shared" si="36"/>
        <v>#DIV/0!</v>
      </c>
      <c r="H347" s="127" t="e">
        <f t="shared" si="37"/>
        <v>#DIV/0!</v>
      </c>
      <c r="I347" s="209" t="e">
        <f t="shared" si="38"/>
        <v>#DIV/0!</v>
      </c>
    </row>
    <row r="348" spans="2:9" ht="13.5">
      <c r="B348" s="127">
        <v>300</v>
      </c>
      <c r="C348" s="127">
        <f t="shared" si="32"/>
        <v>0</v>
      </c>
      <c r="D348" s="207" t="e">
        <f t="shared" si="33"/>
        <v>#DIV/0!</v>
      </c>
      <c r="E348" s="207" t="e">
        <f t="shared" si="34"/>
        <v>#DIV/0!</v>
      </c>
      <c r="F348" s="208" t="e">
        <f t="shared" si="35"/>
        <v>#DIV/0!</v>
      </c>
      <c r="G348" s="127" t="e">
        <f t="shared" si="36"/>
        <v>#DIV/0!</v>
      </c>
      <c r="H348" s="127" t="e">
        <f t="shared" si="37"/>
        <v>#DIV/0!</v>
      </c>
      <c r="I348" s="209" t="e">
        <f t="shared" si="38"/>
        <v>#DIV/0!</v>
      </c>
    </row>
  </sheetData>
  <sheetProtection sheet="1" objects="1" scenarios="1"/>
  <mergeCells count="18">
    <mergeCell ref="B1:L1"/>
    <mergeCell ref="B3:L3"/>
    <mergeCell ref="H46:I46"/>
    <mergeCell ref="B6:L6"/>
    <mergeCell ref="B7:L7"/>
    <mergeCell ref="B10:G10"/>
    <mergeCell ref="B13:G13"/>
    <mergeCell ref="B4:D4"/>
    <mergeCell ref="E4:G4"/>
    <mergeCell ref="J4:L4"/>
    <mergeCell ref="B15:L15"/>
    <mergeCell ref="B16:L16"/>
    <mergeCell ref="J44:L44"/>
    <mergeCell ref="B23:G23"/>
    <mergeCell ref="B18:L18"/>
    <mergeCell ref="B20:G20"/>
    <mergeCell ref="B19:G19"/>
    <mergeCell ref="B21:G21"/>
  </mergeCells>
  <conditionalFormatting sqref="B23:G23">
    <cfRule type="cellIs" priority="1" dxfId="8" operator="equal" stopIfTrue="1">
      <formula>$O$61</formula>
    </cfRule>
    <cfRule type="cellIs" priority="2" dxfId="9" operator="equal" stopIfTrue="1">
      <formula>$O$62</formula>
    </cfRule>
  </conditionalFormatting>
  <dataValidations count="6">
    <dataValidation type="list" allowBlank="1" showInputMessage="1" showErrorMessage="1" sqref="B20">
      <formula1>$O$52:$O$54</formula1>
    </dataValidation>
    <dataValidation type="list" allowBlank="1" showInputMessage="1" showErrorMessage="1" sqref="B21:G21">
      <formula1>$O$56:$O$58</formula1>
    </dataValidation>
    <dataValidation type="list" allowBlank="1" showInputMessage="1" showErrorMessage="1" sqref="B16">
      <formula1>$O$42:$O$45</formula1>
    </dataValidation>
    <dataValidation type="list" allowBlank="1" showInputMessage="1" showErrorMessage="1" sqref="B10">
      <formula1>$O$32:$O$35</formula1>
    </dataValidation>
    <dataValidation type="list" allowBlank="1" showInputMessage="1" showErrorMessage="1" sqref="B13:G13">
      <formula1>$O$37:$O$40</formula1>
    </dataValidation>
    <dataValidation type="list" allowBlank="1" showInputMessage="1" showErrorMessage="1" sqref="B7:L7">
      <formula1>$O$3:$O$30</formula1>
    </dataValidation>
  </dataValidations>
  <printOptions/>
  <pageMargins left="0.75" right="0.75" top="1" bottom="1" header="0.512" footer="0.512"/>
  <pageSetup horizontalDpi="600" verticalDpi="600" orientation="portrait"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Tokyo Fire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自衛消防係</dc:creator>
  <cp:keywords/>
  <dc:description/>
  <cp:lastModifiedBy> </cp:lastModifiedBy>
  <cp:lastPrinted>2008-03-19T02:22:12Z</cp:lastPrinted>
  <dcterms:created xsi:type="dcterms:W3CDTF">2005-07-01T07:45:28Z</dcterms:created>
  <dcterms:modified xsi:type="dcterms:W3CDTF">2013-02-05T01:56:31Z</dcterms:modified>
  <cp:category/>
  <cp:version/>
  <cp:contentType/>
  <cp:contentStatus/>
</cp:coreProperties>
</file>